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d2 -- 5d20 _" sheetId="1" r:id="rId1"/>
    <sheet name="4d2 -- 4d20 _ " sheetId="2" r:id="rId2"/>
  </sheets>
  <definedNames/>
  <calcPr fullCalcOnLoad="1"/>
</workbook>
</file>

<file path=xl/sharedStrings.xml><?xml version="1.0" encoding="utf-8"?>
<sst xmlns="http://schemas.openxmlformats.org/spreadsheetml/2006/main" count="186" uniqueCount="63">
  <si>
    <t xml:space="preserve">sorted </t>
  </si>
  <si>
    <t xml:space="preserve">by </t>
  </si>
  <si>
    <t>multiplicities/hand patterns</t>
  </si>
  <si>
    <t>combinations</t>
  </si>
  <si>
    <t xml:space="preserve">sequential </t>
  </si>
  <si>
    <t>1,1,1,1,1</t>
  </si>
  <si>
    <t>2,1,1,1</t>
  </si>
  <si>
    <t>2,2,1</t>
  </si>
  <si>
    <t>3,1,1</t>
  </si>
  <si>
    <t>3,2</t>
  </si>
  <si>
    <t>4,1</t>
  </si>
  <si>
    <t xml:space="preserve">d </t>
  </si>
  <si>
    <t>for</t>
  </si>
  <si>
    <t>5d2</t>
  </si>
  <si>
    <t>5d3</t>
  </si>
  <si>
    <t>5d4</t>
  </si>
  <si>
    <t>5d5</t>
  </si>
  <si>
    <t>5d6</t>
  </si>
  <si>
    <t>5d7</t>
  </si>
  <si>
    <t>5d8</t>
  </si>
  <si>
    <t>5d9</t>
  </si>
  <si>
    <t>5d10</t>
  </si>
  <si>
    <t>5d11</t>
  </si>
  <si>
    <t>5d12</t>
  </si>
  <si>
    <t>5d13</t>
  </si>
  <si>
    <t>5d14</t>
  </si>
  <si>
    <t>5d15</t>
  </si>
  <si>
    <t>5d16</t>
  </si>
  <si>
    <t>5d17</t>
  </si>
  <si>
    <t>5d18</t>
  </si>
  <si>
    <t>5d19</t>
  </si>
  <si>
    <t>5d20</t>
  </si>
  <si>
    <t xml:space="preserve">permutations    </t>
  </si>
  <si>
    <t>by multiplicities in hand</t>
  </si>
  <si>
    <t>sequential</t>
  </si>
  <si>
    <t>permutations</t>
  </si>
  <si>
    <t xml:space="preserve"> permutations per comb.</t>
  </si>
  <si>
    <t xml:space="preserve">probability     </t>
  </si>
  <si>
    <t>by value multiplicities in hand</t>
  </si>
  <si>
    <t>odds to 1</t>
  </si>
  <si>
    <t>1,1,1,1</t>
  </si>
  <si>
    <t>2,1,1</t>
  </si>
  <si>
    <t>2,2</t>
  </si>
  <si>
    <t>3,1</t>
  </si>
  <si>
    <t>4d2</t>
  </si>
  <si>
    <t>4d3</t>
  </si>
  <si>
    <t>4d4</t>
  </si>
  <si>
    <t>4d5</t>
  </si>
  <si>
    <t>4d6</t>
  </si>
  <si>
    <t>4d7</t>
  </si>
  <si>
    <t>4d8</t>
  </si>
  <si>
    <t>4d9</t>
  </si>
  <si>
    <t>4d10</t>
  </si>
  <si>
    <t>4d11</t>
  </si>
  <si>
    <t>4d12</t>
  </si>
  <si>
    <t>4d13</t>
  </si>
  <si>
    <t>4d14</t>
  </si>
  <si>
    <t>4d15</t>
  </si>
  <si>
    <t>4d16</t>
  </si>
  <si>
    <t>4d17</t>
  </si>
  <si>
    <t>4d18</t>
  </si>
  <si>
    <t>4d19</t>
  </si>
  <si>
    <t>4d20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</si>
</sst>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#.0000"/>
    <numFmt numFmtId="167" formatCode="0.000000"/>
    <numFmt numFmtId="168" formatCode="#.000000"/>
  </numFmts>
  <fonts count="8">
    <font>
      <sz val="10"/>
      <name val="Arial"/>
      <family val="2"/>
    </font>
    <font>
      <sz val="10"/>
      <name val="Courier New"/>
      <family val="3"/>
    </font>
    <font>
      <sz val="9"/>
      <name val="Courier New"/>
      <family val="3"/>
    </font>
    <font>
      <sz val="10"/>
      <color indexed="54"/>
      <name val="Courier New"/>
      <family val="3"/>
    </font>
    <font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54"/>
      <name val="Courier New"/>
      <family val="3"/>
    </font>
    <font>
      <sz val="8"/>
      <color indexed="8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right"/>
    </xf>
    <xf numFmtId="164" fontId="4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1" fillId="0" borderId="0" xfId="0" applyNumberFormat="1" applyFont="1" applyAlignment="1">
      <alignment/>
    </xf>
    <xf numFmtId="166" fontId="4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6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6"/>
  <sheetViews>
    <sheetView tabSelected="1" workbookViewId="0" topLeftCell="A1">
      <selection activeCell="A1" sqref="A1"/>
    </sheetView>
  </sheetViews>
  <sheetFormatPr defaultColWidth="10.28125" defaultRowHeight="14.25" customHeight="1"/>
  <cols>
    <col min="1" max="16384" width="11.421875" style="1" customWidth="1"/>
  </cols>
  <sheetData>
    <row r="2" spans="2:13" ht="14.25" customHeight="1">
      <c r="B2" s="2" t="s">
        <v>0</v>
      </c>
      <c r="C2" s="2" t="s">
        <v>1</v>
      </c>
      <c r="D2" s="3" t="s">
        <v>2</v>
      </c>
      <c r="M2" s="2" t="s">
        <v>0</v>
      </c>
    </row>
    <row r="3" spans="2:14" ht="14.25" customHeight="1">
      <c r="B3" s="3" t="s">
        <v>3</v>
      </c>
      <c r="C3" s="2"/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>
        <v>5</v>
      </c>
      <c r="M3" s="2" t="s">
        <v>3</v>
      </c>
      <c r="N3" s="5" t="s">
        <v>11</v>
      </c>
    </row>
    <row r="4" spans="2:14" ht="14.25" customHeight="1">
      <c r="B4" s="2" t="s">
        <v>12</v>
      </c>
      <c r="C4" s="6" t="s">
        <v>13</v>
      </c>
      <c r="D4" s="2"/>
      <c r="E4" s="2"/>
      <c r="F4" s="2"/>
      <c r="G4" s="2"/>
      <c r="H4" s="2"/>
      <c r="I4" s="2">
        <v>2</v>
      </c>
      <c r="J4" s="2">
        <v>2</v>
      </c>
      <c r="K4" s="2">
        <v>2</v>
      </c>
      <c r="L4" s="2"/>
      <c r="M4" s="7">
        <f aca="true" t="shared" si="0" ref="M4:M22">SUM(E4:K4)</f>
        <v>6</v>
      </c>
      <c r="N4" s="8"/>
    </row>
    <row r="5" spans="3:14" ht="14.25" customHeight="1">
      <c r="C5" s="6" t="s">
        <v>14</v>
      </c>
      <c r="D5" s="2"/>
      <c r="E5" s="2"/>
      <c r="F5" s="2"/>
      <c r="G5" s="2">
        <f>3*2/2</f>
        <v>3</v>
      </c>
      <c r="H5" s="2">
        <f>3*2/2</f>
        <v>3</v>
      </c>
      <c r="I5" s="2">
        <f>3*2</f>
        <v>6</v>
      </c>
      <c r="J5" s="2">
        <f>3*2</f>
        <v>6</v>
      </c>
      <c r="K5" s="2">
        <v>3</v>
      </c>
      <c r="L5" s="2"/>
      <c r="M5" s="7">
        <f t="shared" si="0"/>
        <v>21</v>
      </c>
      <c r="N5" s="7">
        <f aca="true" t="shared" si="1" ref="N5:N22">M5-M4</f>
        <v>15</v>
      </c>
    </row>
    <row r="6" spans="3:14" ht="14.25" customHeight="1">
      <c r="C6" s="6" t="s">
        <v>15</v>
      </c>
      <c r="D6" s="2"/>
      <c r="E6" s="2"/>
      <c r="F6" s="2">
        <f>4*3*2*4/24</f>
        <v>4</v>
      </c>
      <c r="G6" s="2">
        <f>4*3*2/2</f>
        <v>12</v>
      </c>
      <c r="H6" s="2">
        <f>4*3*2/2</f>
        <v>12</v>
      </c>
      <c r="I6" s="2">
        <f>4*3</f>
        <v>12</v>
      </c>
      <c r="J6" s="2">
        <f>4*3</f>
        <v>12</v>
      </c>
      <c r="K6" s="2">
        <v>4</v>
      </c>
      <c r="L6" s="2"/>
      <c r="M6" s="7">
        <f t="shared" si="0"/>
        <v>56</v>
      </c>
      <c r="N6" s="7">
        <f t="shared" si="1"/>
        <v>35</v>
      </c>
    </row>
    <row r="7" spans="3:14" ht="14.25" customHeight="1">
      <c r="C7" s="6" t="s">
        <v>16</v>
      </c>
      <c r="D7" s="1">
        <v>1</v>
      </c>
      <c r="E7" s="1">
        <v>1</v>
      </c>
      <c r="F7" s="1">
        <f>5*4*3*2/6</f>
        <v>20</v>
      </c>
      <c r="G7" s="1">
        <f>5*4*3/2</f>
        <v>30</v>
      </c>
      <c r="H7" s="1">
        <f>5*4*3/2</f>
        <v>30</v>
      </c>
      <c r="I7" s="1">
        <f>5*4</f>
        <v>20</v>
      </c>
      <c r="J7" s="1">
        <f>5*4</f>
        <v>20</v>
      </c>
      <c r="K7" s="1">
        <v>5</v>
      </c>
      <c r="L7" s="2"/>
      <c r="M7" s="7">
        <f t="shared" si="0"/>
        <v>126</v>
      </c>
      <c r="N7" s="7">
        <f t="shared" si="1"/>
        <v>70</v>
      </c>
    </row>
    <row r="8" spans="3:14" ht="14.25" customHeight="1">
      <c r="C8" s="6" t="s">
        <v>17</v>
      </c>
      <c r="D8" s="1">
        <v>2</v>
      </c>
      <c r="E8" s="1">
        <f>6</f>
        <v>6</v>
      </c>
      <c r="F8" s="1">
        <f>6*5*4*3/6</f>
        <v>60</v>
      </c>
      <c r="G8" s="1">
        <f>6*5*4/2</f>
        <v>60</v>
      </c>
      <c r="H8" s="1">
        <f>6*5*4/2</f>
        <v>60</v>
      </c>
      <c r="I8" s="1">
        <f>6*5</f>
        <v>30</v>
      </c>
      <c r="J8" s="1">
        <f>6*5</f>
        <v>30</v>
      </c>
      <c r="K8" s="1">
        <v>6</v>
      </c>
      <c r="L8" s="2"/>
      <c r="M8" s="7">
        <f t="shared" si="0"/>
        <v>252</v>
      </c>
      <c r="N8" s="7">
        <f t="shared" si="1"/>
        <v>126</v>
      </c>
    </row>
    <row r="9" spans="3:14" ht="14.25" customHeight="1">
      <c r="C9" s="6" t="s">
        <v>18</v>
      </c>
      <c r="D9" s="1">
        <v>3</v>
      </c>
      <c r="E9" s="1">
        <f>7*6/2</f>
        <v>21</v>
      </c>
      <c r="F9" s="1">
        <f>7*6*5*4/6</f>
        <v>140</v>
      </c>
      <c r="G9" s="1">
        <f>7*6*5/2</f>
        <v>105</v>
      </c>
      <c r="H9" s="1">
        <f>7*6*5/2</f>
        <v>105</v>
      </c>
      <c r="I9" s="1">
        <f>7*6</f>
        <v>42</v>
      </c>
      <c r="J9" s="1">
        <f>7*6</f>
        <v>42</v>
      </c>
      <c r="K9" s="1">
        <v>7</v>
      </c>
      <c r="L9" s="2"/>
      <c r="M9" s="7">
        <f t="shared" si="0"/>
        <v>462</v>
      </c>
      <c r="N9" s="7">
        <f t="shared" si="1"/>
        <v>210</v>
      </c>
    </row>
    <row r="10" spans="3:14" ht="14.25" customHeight="1">
      <c r="C10" s="6" t="s">
        <v>19</v>
      </c>
      <c r="D10" s="1">
        <v>4</v>
      </c>
      <c r="E10" s="9">
        <f>8*7*6/6</f>
        <v>56</v>
      </c>
      <c r="F10" s="1">
        <f>8*7*6*5/6</f>
        <v>280</v>
      </c>
      <c r="G10" s="1">
        <f>8*7*6/2</f>
        <v>168</v>
      </c>
      <c r="H10" s="1">
        <f>8*7*6/2</f>
        <v>168</v>
      </c>
      <c r="I10" s="1">
        <f>8*7</f>
        <v>56</v>
      </c>
      <c r="J10" s="1">
        <f>8*7</f>
        <v>56</v>
      </c>
      <c r="K10" s="1">
        <v>8</v>
      </c>
      <c r="L10" s="2"/>
      <c r="M10" s="7">
        <f t="shared" si="0"/>
        <v>792</v>
      </c>
      <c r="N10" s="7">
        <f t="shared" si="1"/>
        <v>330</v>
      </c>
    </row>
    <row r="11" spans="3:14" ht="14.25" customHeight="1">
      <c r="C11" s="10" t="s">
        <v>20</v>
      </c>
      <c r="D11" s="1">
        <v>5</v>
      </c>
      <c r="E11" s="1">
        <f>9*8*7*6/24</f>
        <v>126</v>
      </c>
      <c r="F11" s="1">
        <f>9*8*7*6/6</f>
        <v>504</v>
      </c>
      <c r="G11" s="1">
        <f>9*8*7/2</f>
        <v>252</v>
      </c>
      <c r="H11" s="1">
        <f>9*8*7/2</f>
        <v>252</v>
      </c>
      <c r="I11" s="1">
        <f>9*8</f>
        <v>72</v>
      </c>
      <c r="J11" s="1">
        <f>9*8</f>
        <v>72</v>
      </c>
      <c r="K11" s="1">
        <v>9</v>
      </c>
      <c r="L11" s="11"/>
      <c r="M11" s="7">
        <f t="shared" si="0"/>
        <v>1287</v>
      </c>
      <c r="N11" s="7">
        <f t="shared" si="1"/>
        <v>495</v>
      </c>
    </row>
    <row r="12" spans="3:14" ht="14.25" customHeight="1">
      <c r="C12" s="10" t="s">
        <v>21</v>
      </c>
      <c r="D12" s="1">
        <v>6</v>
      </c>
      <c r="E12" s="12">
        <f>10*9*8*7*6/120</f>
        <v>252</v>
      </c>
      <c r="F12" s="1">
        <f>10*9*8*7/6</f>
        <v>840</v>
      </c>
      <c r="G12" s="1">
        <f>10*9*8/2</f>
        <v>360</v>
      </c>
      <c r="H12" s="1">
        <f>10*9*8/2</f>
        <v>360</v>
      </c>
      <c r="I12" s="1">
        <f>10*9</f>
        <v>90</v>
      </c>
      <c r="J12" s="1">
        <f>10*9</f>
        <v>90</v>
      </c>
      <c r="K12" s="1">
        <v>10</v>
      </c>
      <c r="L12" s="11"/>
      <c r="M12" s="7">
        <f t="shared" si="0"/>
        <v>2002</v>
      </c>
      <c r="N12" s="7">
        <f t="shared" si="1"/>
        <v>715</v>
      </c>
    </row>
    <row r="13" spans="3:14" ht="14.25" customHeight="1">
      <c r="C13" s="10" t="s">
        <v>22</v>
      </c>
      <c r="D13" s="1">
        <v>7</v>
      </c>
      <c r="E13" s="9">
        <f>11*10*9*8*7/120</f>
        <v>462</v>
      </c>
      <c r="F13" s="1">
        <f>11*10*9*8/6</f>
        <v>1320</v>
      </c>
      <c r="G13" s="1">
        <f>11*10*9/2</f>
        <v>495</v>
      </c>
      <c r="H13" s="1">
        <f>11*10*9/2</f>
        <v>495</v>
      </c>
      <c r="I13" s="1">
        <f>11*10</f>
        <v>110</v>
      </c>
      <c r="J13" s="1">
        <f>11*10</f>
        <v>110</v>
      </c>
      <c r="K13" s="1">
        <v>11</v>
      </c>
      <c r="L13" s="11"/>
      <c r="M13" s="7">
        <f t="shared" si="0"/>
        <v>3003</v>
      </c>
      <c r="N13" s="7">
        <f t="shared" si="1"/>
        <v>1001</v>
      </c>
    </row>
    <row r="14" spans="3:14" ht="14.25" customHeight="1">
      <c r="C14" s="10" t="s">
        <v>23</v>
      </c>
      <c r="D14" s="1">
        <v>8</v>
      </c>
      <c r="E14" s="9">
        <f>12*11*10*9*8/120</f>
        <v>792</v>
      </c>
      <c r="F14" s="1">
        <f>12*11*10*9/6</f>
        <v>1980</v>
      </c>
      <c r="G14" s="1">
        <f>12*11*10/2</f>
        <v>660</v>
      </c>
      <c r="H14" s="1">
        <f>12*11*10/2</f>
        <v>660</v>
      </c>
      <c r="I14" s="1">
        <f>12*11</f>
        <v>132</v>
      </c>
      <c r="J14" s="1">
        <f>12*11</f>
        <v>132</v>
      </c>
      <c r="K14" s="1">
        <v>12</v>
      </c>
      <c r="L14" s="11"/>
      <c r="M14" s="7">
        <f t="shared" si="0"/>
        <v>4368</v>
      </c>
      <c r="N14" s="7">
        <f t="shared" si="1"/>
        <v>1365</v>
      </c>
    </row>
    <row r="15" spans="3:16" ht="14.25" customHeight="1">
      <c r="C15" s="10" t="s">
        <v>24</v>
      </c>
      <c r="D15" s="1">
        <v>9</v>
      </c>
      <c r="E15" s="9">
        <f>13*12*11*10*9/120</f>
        <v>1287</v>
      </c>
      <c r="F15" s="1">
        <f>13*12*11*10/6</f>
        <v>2860</v>
      </c>
      <c r="G15" s="1">
        <f>13*12*11/2</f>
        <v>858</v>
      </c>
      <c r="H15" s="1">
        <f>13*12*11/2</f>
        <v>858</v>
      </c>
      <c r="I15" s="1">
        <f>13*12</f>
        <v>156</v>
      </c>
      <c r="J15" s="1">
        <f>13*12</f>
        <v>156</v>
      </c>
      <c r="K15" s="1">
        <v>13</v>
      </c>
      <c r="L15" s="11"/>
      <c r="M15" s="7">
        <f t="shared" si="0"/>
        <v>6188</v>
      </c>
      <c r="N15" s="7">
        <f t="shared" si="1"/>
        <v>1820</v>
      </c>
      <c r="P15" s="7"/>
    </row>
    <row r="16" spans="3:16" ht="14.25" customHeight="1">
      <c r="C16" s="10" t="s">
        <v>25</v>
      </c>
      <c r="D16" s="1">
        <v>10</v>
      </c>
      <c r="E16" s="9">
        <f>14*13*12*11*10/120</f>
        <v>2002</v>
      </c>
      <c r="F16" s="1">
        <f>14*13*12*11/6</f>
        <v>4004</v>
      </c>
      <c r="G16" s="1">
        <f>14*13*12/2</f>
        <v>1092</v>
      </c>
      <c r="H16" s="1">
        <f>14*13*12/2</f>
        <v>1092</v>
      </c>
      <c r="I16" s="1">
        <f>14*13</f>
        <v>182</v>
      </c>
      <c r="J16" s="1">
        <f>14*13</f>
        <v>182</v>
      </c>
      <c r="K16" s="1">
        <v>14</v>
      </c>
      <c r="L16" s="11"/>
      <c r="M16" s="7">
        <f t="shared" si="0"/>
        <v>8568</v>
      </c>
      <c r="N16" s="7">
        <f t="shared" si="1"/>
        <v>2380</v>
      </c>
      <c r="P16" s="8"/>
    </row>
    <row r="17" spans="3:14" ht="14.25" customHeight="1">
      <c r="C17" s="10" t="s">
        <v>26</v>
      </c>
      <c r="D17" s="1">
        <v>11</v>
      </c>
      <c r="E17" s="9">
        <f>15*14*13*12*11/120</f>
        <v>3003</v>
      </c>
      <c r="F17" s="1">
        <f>15*14*13*12/6</f>
        <v>5460</v>
      </c>
      <c r="G17" s="1">
        <f>15*14*13/2</f>
        <v>1365</v>
      </c>
      <c r="H17" s="1">
        <f>15*14*13/2</f>
        <v>1365</v>
      </c>
      <c r="I17" s="1">
        <f>15*14</f>
        <v>210</v>
      </c>
      <c r="J17" s="1">
        <f>15*14</f>
        <v>210</v>
      </c>
      <c r="K17" s="1">
        <v>15</v>
      </c>
      <c r="L17" s="11"/>
      <c r="M17" s="7">
        <f t="shared" si="0"/>
        <v>11628</v>
      </c>
      <c r="N17" s="7">
        <f t="shared" si="1"/>
        <v>3060</v>
      </c>
    </row>
    <row r="18" spans="3:14" ht="14.25" customHeight="1">
      <c r="C18" s="10" t="s">
        <v>27</v>
      </c>
      <c r="D18" s="1">
        <v>12</v>
      </c>
      <c r="E18" s="9">
        <f>16*15*14*13*12/120</f>
        <v>4368</v>
      </c>
      <c r="F18" s="1">
        <f>16*15*14*13/6</f>
        <v>7280</v>
      </c>
      <c r="G18" s="1">
        <f>16*15*14/2</f>
        <v>1680</v>
      </c>
      <c r="H18" s="1">
        <f>16*15*14/2</f>
        <v>1680</v>
      </c>
      <c r="I18" s="1">
        <f>16*15</f>
        <v>240</v>
      </c>
      <c r="J18" s="1">
        <f>16*15</f>
        <v>240</v>
      </c>
      <c r="K18" s="1">
        <v>16</v>
      </c>
      <c r="L18" s="11"/>
      <c r="M18" s="7">
        <f t="shared" si="0"/>
        <v>15504</v>
      </c>
      <c r="N18" s="7">
        <f t="shared" si="1"/>
        <v>3876</v>
      </c>
    </row>
    <row r="19" spans="3:14" ht="14.25" customHeight="1">
      <c r="C19" s="10" t="s">
        <v>28</v>
      </c>
      <c r="D19" s="1">
        <v>13</v>
      </c>
      <c r="E19" s="9">
        <f>17*16*15*14*13/120</f>
        <v>6188</v>
      </c>
      <c r="F19" s="1">
        <f>17*16*15*14/6</f>
        <v>9520</v>
      </c>
      <c r="G19" s="1">
        <f>17*16*15/2</f>
        <v>2040</v>
      </c>
      <c r="H19" s="1">
        <f>17*16*15/2</f>
        <v>2040</v>
      </c>
      <c r="I19" s="1">
        <f>17*16</f>
        <v>272</v>
      </c>
      <c r="J19" s="1">
        <f>17*16</f>
        <v>272</v>
      </c>
      <c r="K19" s="1">
        <v>17</v>
      </c>
      <c r="L19" s="11"/>
      <c r="M19" s="7">
        <f t="shared" si="0"/>
        <v>20349</v>
      </c>
      <c r="N19" s="7">
        <f t="shared" si="1"/>
        <v>4845</v>
      </c>
    </row>
    <row r="20" spans="3:14" ht="14.25" customHeight="1">
      <c r="C20" s="10" t="s">
        <v>29</v>
      </c>
      <c r="D20" s="1">
        <v>14</v>
      </c>
      <c r="E20" s="9">
        <f>18*17*16*15*14/120</f>
        <v>8568</v>
      </c>
      <c r="F20" s="1">
        <f>18*17*16*15/6</f>
        <v>12240</v>
      </c>
      <c r="G20" s="1">
        <f>18*17*16/2</f>
        <v>2448</v>
      </c>
      <c r="H20" s="1">
        <f>18*17*16/2</f>
        <v>2448</v>
      </c>
      <c r="I20" s="1">
        <f>18*17</f>
        <v>306</v>
      </c>
      <c r="J20" s="1">
        <f>18*17</f>
        <v>306</v>
      </c>
      <c r="K20" s="1">
        <v>18</v>
      </c>
      <c r="L20" s="11"/>
      <c r="M20" s="7">
        <f t="shared" si="0"/>
        <v>26334</v>
      </c>
      <c r="N20" s="7">
        <f t="shared" si="1"/>
        <v>5985</v>
      </c>
    </row>
    <row r="21" spans="3:14" ht="14.25" customHeight="1">
      <c r="C21" s="10" t="s">
        <v>30</v>
      </c>
      <c r="D21" s="1">
        <v>15</v>
      </c>
      <c r="E21" s="9">
        <f>19*18*17*16*15/120</f>
        <v>11628</v>
      </c>
      <c r="F21" s="1">
        <f>19*18*17*16/6</f>
        <v>15504</v>
      </c>
      <c r="G21" s="1">
        <f>19*18*17/2</f>
        <v>2907</v>
      </c>
      <c r="H21" s="1">
        <f>19*18*17/2</f>
        <v>2907</v>
      </c>
      <c r="I21" s="1">
        <f>19*18</f>
        <v>342</v>
      </c>
      <c r="J21" s="1">
        <f>19*18</f>
        <v>342</v>
      </c>
      <c r="K21" s="1">
        <v>19</v>
      </c>
      <c r="L21" s="11"/>
      <c r="M21" s="7">
        <f t="shared" si="0"/>
        <v>33649</v>
      </c>
      <c r="N21" s="7">
        <f t="shared" si="1"/>
        <v>7315</v>
      </c>
    </row>
    <row r="22" spans="3:14" ht="14.25" customHeight="1">
      <c r="C22" s="10" t="s">
        <v>31</v>
      </c>
      <c r="D22" s="1">
        <v>16</v>
      </c>
      <c r="E22" s="9">
        <f>20*19*18*17*16/120</f>
        <v>15504</v>
      </c>
      <c r="F22" s="1">
        <f>20*19*18*17/6</f>
        <v>19380</v>
      </c>
      <c r="G22" s="1">
        <f>20*19*18/2</f>
        <v>3420</v>
      </c>
      <c r="H22" s="1">
        <f>20*19*18/2</f>
        <v>3420</v>
      </c>
      <c r="I22" s="1">
        <f>20*19</f>
        <v>380</v>
      </c>
      <c r="J22" s="1">
        <f>20*19</f>
        <v>380</v>
      </c>
      <c r="K22" s="1">
        <v>20</v>
      </c>
      <c r="L22" s="11"/>
      <c r="M22" s="7">
        <f t="shared" si="0"/>
        <v>42504</v>
      </c>
      <c r="N22" s="7">
        <f t="shared" si="1"/>
        <v>8855</v>
      </c>
    </row>
    <row r="23" spans="2:13" ht="14.25" customHeight="1">
      <c r="B23"/>
      <c r="C23"/>
      <c r="D23"/>
      <c r="E23"/>
      <c r="F23"/>
      <c r="G23"/>
      <c r="H23"/>
      <c r="I23"/>
      <c r="J23"/>
      <c r="K23"/>
      <c r="L23"/>
      <c r="M23"/>
    </row>
    <row r="24" spans="3:15" ht="14.25" customHeight="1">
      <c r="C24" s="2" t="s">
        <v>32</v>
      </c>
      <c r="D24" s="4">
        <v>120</v>
      </c>
      <c r="E24" s="4">
        <v>120</v>
      </c>
      <c r="F24" s="4">
        <v>60</v>
      </c>
      <c r="G24" s="4">
        <v>30</v>
      </c>
      <c r="H24" s="4">
        <v>20</v>
      </c>
      <c r="I24" s="4">
        <v>10</v>
      </c>
      <c r="J24" s="4">
        <v>5</v>
      </c>
      <c r="K24" s="4">
        <v>1</v>
      </c>
      <c r="M24"/>
      <c r="N24" s="7"/>
      <c r="O24" s="8"/>
    </row>
    <row r="25" spans="3:15" ht="14.25" customHeight="1">
      <c r="C25" s="2" t="s">
        <v>33</v>
      </c>
      <c r="D25" s="4" t="s">
        <v>34</v>
      </c>
      <c r="E25" s="4" t="s">
        <v>5</v>
      </c>
      <c r="F25" s="4" t="s">
        <v>6</v>
      </c>
      <c r="G25" s="4" t="s">
        <v>7</v>
      </c>
      <c r="H25" s="4" t="s">
        <v>8</v>
      </c>
      <c r="I25" s="4" t="s">
        <v>9</v>
      </c>
      <c r="J25" s="4" t="s">
        <v>10</v>
      </c>
      <c r="K25" s="4">
        <v>5</v>
      </c>
      <c r="L25" s="3"/>
      <c r="M25" s="2" t="s">
        <v>35</v>
      </c>
      <c r="N25" s="5" t="s">
        <v>11</v>
      </c>
      <c r="O25" s="3" t="s">
        <v>36</v>
      </c>
    </row>
    <row r="26" spans="2:16" ht="14.25" customHeight="1">
      <c r="B26" s="2" t="s">
        <v>12</v>
      </c>
      <c r="C26" s="6" t="s">
        <v>13</v>
      </c>
      <c r="I26" s="1">
        <f aca="true" t="shared" si="2" ref="I26:I44">I4*10</f>
        <v>20</v>
      </c>
      <c r="J26" s="1">
        <f aca="true" t="shared" si="3" ref="J26:J44">J4*5</f>
        <v>10</v>
      </c>
      <c r="K26" s="1">
        <f aca="true" t="shared" si="4" ref="K26:K33">K4</f>
        <v>2</v>
      </c>
      <c r="L26" s="2"/>
      <c r="M26" s="7">
        <f aca="true" t="shared" si="5" ref="M26:M44">SUM(E26:K26)</f>
        <v>32</v>
      </c>
      <c r="O26" s="13">
        <f aca="true" t="shared" si="6" ref="O26:O44">M26/M4</f>
        <v>5.333333333333333</v>
      </c>
      <c r="P26" s="14"/>
    </row>
    <row r="27" spans="3:16" ht="14.25" customHeight="1">
      <c r="C27" s="6" t="s">
        <v>14</v>
      </c>
      <c r="G27" s="1">
        <f aca="true" t="shared" si="7" ref="G27:G44">G5*30</f>
        <v>90</v>
      </c>
      <c r="H27" s="1">
        <f aca="true" t="shared" si="8" ref="H27:H44">H5*20</f>
        <v>60</v>
      </c>
      <c r="I27" s="1">
        <f t="shared" si="2"/>
        <v>60</v>
      </c>
      <c r="J27" s="1">
        <f t="shared" si="3"/>
        <v>30</v>
      </c>
      <c r="K27" s="1">
        <f t="shared" si="4"/>
        <v>3</v>
      </c>
      <c r="L27" s="2"/>
      <c r="M27" s="7">
        <f t="shared" si="5"/>
        <v>243</v>
      </c>
      <c r="N27" s="7">
        <f aca="true" t="shared" si="9" ref="N27:N44">M27-M26</f>
        <v>211</v>
      </c>
      <c r="O27" s="13">
        <f t="shared" si="6"/>
        <v>11.571428571428571</v>
      </c>
      <c r="P27" s="13">
        <f aca="true" t="shared" si="10" ref="P27:P44">N27/N5</f>
        <v>14.066666666666666</v>
      </c>
    </row>
    <row r="28" spans="3:16" ht="14.25" customHeight="1">
      <c r="C28" s="6" t="s">
        <v>15</v>
      </c>
      <c r="F28" s="1">
        <f aca="true" t="shared" si="11" ref="F28:F44">F6*60</f>
        <v>240</v>
      </c>
      <c r="G28" s="1">
        <f t="shared" si="7"/>
        <v>360</v>
      </c>
      <c r="H28" s="1">
        <f t="shared" si="8"/>
        <v>240</v>
      </c>
      <c r="I28" s="1">
        <f t="shared" si="2"/>
        <v>120</v>
      </c>
      <c r="J28" s="1">
        <f t="shared" si="3"/>
        <v>60</v>
      </c>
      <c r="K28" s="1">
        <f t="shared" si="4"/>
        <v>4</v>
      </c>
      <c r="L28" s="2"/>
      <c r="M28" s="7">
        <f t="shared" si="5"/>
        <v>1024</v>
      </c>
      <c r="N28" s="7">
        <f t="shared" si="9"/>
        <v>781</v>
      </c>
      <c r="O28" s="13">
        <f t="shared" si="6"/>
        <v>18.285714285714285</v>
      </c>
      <c r="P28" s="13">
        <f t="shared" si="10"/>
        <v>22.314285714285713</v>
      </c>
    </row>
    <row r="29" spans="3:16" ht="14.25" customHeight="1">
      <c r="C29" s="6" t="s">
        <v>16</v>
      </c>
      <c r="D29" s="1">
        <f aca="true" t="shared" si="12" ref="D29:D44">D7*120</f>
        <v>120</v>
      </c>
      <c r="E29" s="1">
        <f aca="true" t="shared" si="13" ref="E29:E44">E7*120</f>
        <v>120</v>
      </c>
      <c r="F29" s="1">
        <f t="shared" si="11"/>
        <v>1200</v>
      </c>
      <c r="G29" s="1">
        <f t="shared" si="7"/>
        <v>900</v>
      </c>
      <c r="H29" s="1">
        <f t="shared" si="8"/>
        <v>600</v>
      </c>
      <c r="I29" s="1">
        <f t="shared" si="2"/>
        <v>200</v>
      </c>
      <c r="J29" s="1">
        <f t="shared" si="3"/>
        <v>100</v>
      </c>
      <c r="K29" s="1">
        <f t="shared" si="4"/>
        <v>5</v>
      </c>
      <c r="L29" s="2"/>
      <c r="M29" s="7">
        <f t="shared" si="5"/>
        <v>3125</v>
      </c>
      <c r="N29" s="7">
        <f t="shared" si="9"/>
        <v>2101</v>
      </c>
      <c r="O29" s="13">
        <f t="shared" si="6"/>
        <v>24.8015873015873</v>
      </c>
      <c r="P29" s="13">
        <f t="shared" si="10"/>
        <v>30.014285714285716</v>
      </c>
    </row>
    <row r="30" spans="3:16" ht="14.25" customHeight="1">
      <c r="C30" s="6" t="s">
        <v>17</v>
      </c>
      <c r="D30" s="1">
        <f t="shared" si="12"/>
        <v>240</v>
      </c>
      <c r="E30" s="1">
        <f t="shared" si="13"/>
        <v>720</v>
      </c>
      <c r="F30" s="1">
        <f t="shared" si="11"/>
        <v>3600</v>
      </c>
      <c r="G30" s="1">
        <f t="shared" si="7"/>
        <v>1800</v>
      </c>
      <c r="H30" s="1">
        <f t="shared" si="8"/>
        <v>1200</v>
      </c>
      <c r="I30" s="1">
        <f t="shared" si="2"/>
        <v>300</v>
      </c>
      <c r="J30" s="1">
        <f t="shared" si="3"/>
        <v>150</v>
      </c>
      <c r="K30" s="1">
        <f t="shared" si="4"/>
        <v>6</v>
      </c>
      <c r="L30" s="2"/>
      <c r="M30" s="7">
        <f t="shared" si="5"/>
        <v>7776</v>
      </c>
      <c r="N30" s="7">
        <f t="shared" si="9"/>
        <v>4651</v>
      </c>
      <c r="O30" s="13">
        <f t="shared" si="6"/>
        <v>30.857142857142858</v>
      </c>
      <c r="P30" s="13">
        <f t="shared" si="10"/>
        <v>36.91269841269841</v>
      </c>
    </row>
    <row r="31" spans="3:16" ht="14.25" customHeight="1">
      <c r="C31" s="6" t="s">
        <v>18</v>
      </c>
      <c r="D31" s="1">
        <f t="shared" si="12"/>
        <v>360</v>
      </c>
      <c r="E31" s="1">
        <f t="shared" si="13"/>
        <v>2520</v>
      </c>
      <c r="F31" s="1">
        <f t="shared" si="11"/>
        <v>8400</v>
      </c>
      <c r="G31" s="1">
        <f t="shared" si="7"/>
        <v>3150</v>
      </c>
      <c r="H31" s="1">
        <f t="shared" si="8"/>
        <v>2100</v>
      </c>
      <c r="I31" s="1">
        <f t="shared" si="2"/>
        <v>420</v>
      </c>
      <c r="J31" s="1">
        <f t="shared" si="3"/>
        <v>210</v>
      </c>
      <c r="K31" s="1">
        <f t="shared" si="4"/>
        <v>7</v>
      </c>
      <c r="L31" s="2"/>
      <c r="M31" s="7">
        <f t="shared" si="5"/>
        <v>16807</v>
      </c>
      <c r="N31" s="7">
        <f t="shared" si="9"/>
        <v>9031</v>
      </c>
      <c r="O31" s="13">
        <f t="shared" si="6"/>
        <v>36.378787878787875</v>
      </c>
      <c r="P31" s="13">
        <f t="shared" si="10"/>
        <v>43.00476190476191</v>
      </c>
    </row>
    <row r="32" spans="3:16" ht="14.25" customHeight="1">
      <c r="C32" s="6" t="s">
        <v>19</v>
      </c>
      <c r="D32" s="1">
        <f t="shared" si="12"/>
        <v>480</v>
      </c>
      <c r="E32" s="1">
        <f t="shared" si="13"/>
        <v>6720</v>
      </c>
      <c r="F32" s="1">
        <f t="shared" si="11"/>
        <v>16800</v>
      </c>
      <c r="G32" s="1">
        <f t="shared" si="7"/>
        <v>5040</v>
      </c>
      <c r="H32" s="1">
        <f t="shared" si="8"/>
        <v>3360</v>
      </c>
      <c r="I32" s="1">
        <f t="shared" si="2"/>
        <v>560</v>
      </c>
      <c r="J32" s="1">
        <f t="shared" si="3"/>
        <v>280</v>
      </c>
      <c r="K32" s="1">
        <f t="shared" si="4"/>
        <v>8</v>
      </c>
      <c r="L32" s="2"/>
      <c r="M32" s="7">
        <f t="shared" si="5"/>
        <v>32768</v>
      </c>
      <c r="N32" s="7">
        <f t="shared" si="9"/>
        <v>15961</v>
      </c>
      <c r="O32" s="13">
        <f t="shared" si="6"/>
        <v>41.37373737373738</v>
      </c>
      <c r="P32" s="13">
        <f t="shared" si="10"/>
        <v>48.36666666666667</v>
      </c>
    </row>
    <row r="33" spans="3:16" ht="14.25" customHeight="1">
      <c r="C33" s="10" t="s">
        <v>20</v>
      </c>
      <c r="D33" s="1">
        <f t="shared" si="12"/>
        <v>600</v>
      </c>
      <c r="E33" s="1">
        <f t="shared" si="13"/>
        <v>15120</v>
      </c>
      <c r="F33" s="1">
        <f t="shared" si="11"/>
        <v>30240</v>
      </c>
      <c r="G33" s="1">
        <f t="shared" si="7"/>
        <v>7560</v>
      </c>
      <c r="H33" s="1">
        <f t="shared" si="8"/>
        <v>5040</v>
      </c>
      <c r="I33" s="1">
        <f t="shared" si="2"/>
        <v>720</v>
      </c>
      <c r="J33" s="1">
        <f t="shared" si="3"/>
        <v>360</v>
      </c>
      <c r="K33" s="1">
        <f t="shared" si="4"/>
        <v>9</v>
      </c>
      <c r="L33" s="11"/>
      <c r="M33" s="7">
        <f t="shared" si="5"/>
        <v>59049</v>
      </c>
      <c r="N33" s="7">
        <f t="shared" si="9"/>
        <v>26281</v>
      </c>
      <c r="O33" s="13">
        <f t="shared" si="6"/>
        <v>45.88111888111888</v>
      </c>
      <c r="P33" s="13">
        <f t="shared" si="10"/>
        <v>53.09292929292929</v>
      </c>
    </row>
    <row r="34" spans="3:16" ht="14.25" customHeight="1">
      <c r="C34" s="10" t="s">
        <v>21</v>
      </c>
      <c r="D34" s="9">
        <f t="shared" si="12"/>
        <v>720</v>
      </c>
      <c r="E34" s="9">
        <f t="shared" si="13"/>
        <v>30240</v>
      </c>
      <c r="F34" s="9">
        <f t="shared" si="11"/>
        <v>50400</v>
      </c>
      <c r="G34" s="9">
        <f t="shared" si="7"/>
        <v>10800</v>
      </c>
      <c r="H34" s="9">
        <f t="shared" si="8"/>
        <v>7200</v>
      </c>
      <c r="I34" s="9">
        <f t="shared" si="2"/>
        <v>900</v>
      </c>
      <c r="J34" s="9">
        <f t="shared" si="3"/>
        <v>450</v>
      </c>
      <c r="K34" s="9">
        <f aca="true" t="shared" si="14" ref="K34:K44">K12*1</f>
        <v>10</v>
      </c>
      <c r="L34" s="11"/>
      <c r="M34" s="7">
        <f t="shared" si="5"/>
        <v>100000</v>
      </c>
      <c r="N34" s="7">
        <f t="shared" si="9"/>
        <v>40951</v>
      </c>
      <c r="O34" s="13">
        <f t="shared" si="6"/>
        <v>49.95004995004995</v>
      </c>
      <c r="P34" s="13">
        <f t="shared" si="10"/>
        <v>57.27412587412587</v>
      </c>
    </row>
    <row r="35" spans="3:16" ht="14.25" customHeight="1">
      <c r="C35" s="10" t="s">
        <v>22</v>
      </c>
      <c r="D35" s="9">
        <f t="shared" si="12"/>
        <v>840</v>
      </c>
      <c r="E35" s="9">
        <f t="shared" si="13"/>
        <v>55440</v>
      </c>
      <c r="F35" s="9">
        <f t="shared" si="11"/>
        <v>79200</v>
      </c>
      <c r="G35" s="9">
        <f t="shared" si="7"/>
        <v>14850</v>
      </c>
      <c r="H35" s="9">
        <f t="shared" si="8"/>
        <v>9900</v>
      </c>
      <c r="I35" s="9">
        <f t="shared" si="2"/>
        <v>1100</v>
      </c>
      <c r="J35" s="9">
        <f t="shared" si="3"/>
        <v>550</v>
      </c>
      <c r="K35" s="9">
        <f t="shared" si="14"/>
        <v>11</v>
      </c>
      <c r="L35" s="11"/>
      <c r="M35" s="7">
        <f t="shared" si="5"/>
        <v>161051</v>
      </c>
      <c r="N35" s="7">
        <f t="shared" si="9"/>
        <v>61051</v>
      </c>
      <c r="O35" s="13">
        <f t="shared" si="6"/>
        <v>53.63003663003663</v>
      </c>
      <c r="P35" s="13">
        <f t="shared" si="10"/>
        <v>60.99000999000999</v>
      </c>
    </row>
    <row r="36" spans="3:16" ht="14.25" customHeight="1">
      <c r="C36" s="10" t="s">
        <v>23</v>
      </c>
      <c r="D36" s="9">
        <f t="shared" si="12"/>
        <v>960</v>
      </c>
      <c r="E36" s="9">
        <f t="shared" si="13"/>
        <v>95040</v>
      </c>
      <c r="F36" s="9">
        <f t="shared" si="11"/>
        <v>118800</v>
      </c>
      <c r="G36" s="9">
        <f t="shared" si="7"/>
        <v>19800</v>
      </c>
      <c r="H36" s="9">
        <f t="shared" si="8"/>
        <v>13200</v>
      </c>
      <c r="I36" s="9">
        <f t="shared" si="2"/>
        <v>1320</v>
      </c>
      <c r="J36" s="9">
        <f t="shared" si="3"/>
        <v>660</v>
      </c>
      <c r="K36" s="9">
        <f t="shared" si="14"/>
        <v>12</v>
      </c>
      <c r="L36" s="11"/>
      <c r="M36" s="7">
        <f t="shared" si="5"/>
        <v>248832</v>
      </c>
      <c r="N36" s="7">
        <f t="shared" si="9"/>
        <v>87781</v>
      </c>
      <c r="O36" s="13">
        <f t="shared" si="6"/>
        <v>56.967032967032964</v>
      </c>
      <c r="P36" s="13">
        <f t="shared" si="10"/>
        <v>64.30842490842491</v>
      </c>
    </row>
    <row r="37" spans="3:16" ht="14.25" customHeight="1">
      <c r="C37" s="10" t="s">
        <v>24</v>
      </c>
      <c r="D37" s="9">
        <f t="shared" si="12"/>
        <v>1080</v>
      </c>
      <c r="E37" s="9">
        <f t="shared" si="13"/>
        <v>154440</v>
      </c>
      <c r="F37" s="9">
        <f t="shared" si="11"/>
        <v>171600</v>
      </c>
      <c r="G37" s="9">
        <f t="shared" si="7"/>
        <v>25740</v>
      </c>
      <c r="H37" s="9">
        <f t="shared" si="8"/>
        <v>17160</v>
      </c>
      <c r="I37" s="9">
        <f t="shared" si="2"/>
        <v>1560</v>
      </c>
      <c r="J37" s="9">
        <f t="shared" si="3"/>
        <v>780</v>
      </c>
      <c r="K37" s="9">
        <f t="shared" si="14"/>
        <v>13</v>
      </c>
      <c r="L37" s="11"/>
      <c r="M37" s="7">
        <f t="shared" si="5"/>
        <v>371293</v>
      </c>
      <c r="N37" s="7">
        <f t="shared" si="9"/>
        <v>122461</v>
      </c>
      <c r="O37" s="13">
        <f t="shared" si="6"/>
        <v>60.002100840336134</v>
      </c>
      <c r="P37" s="13">
        <f t="shared" si="10"/>
        <v>67.28626373626373</v>
      </c>
    </row>
    <row r="38" spans="3:16" ht="14.25" customHeight="1">
      <c r="C38" s="10" t="s">
        <v>25</v>
      </c>
      <c r="D38" s="9">
        <f t="shared" si="12"/>
        <v>1200</v>
      </c>
      <c r="E38" s="9">
        <f t="shared" si="13"/>
        <v>240240</v>
      </c>
      <c r="F38" s="9">
        <f t="shared" si="11"/>
        <v>240240</v>
      </c>
      <c r="G38" s="9">
        <f t="shared" si="7"/>
        <v>32760</v>
      </c>
      <c r="H38" s="9">
        <f t="shared" si="8"/>
        <v>21840</v>
      </c>
      <c r="I38" s="9">
        <f t="shared" si="2"/>
        <v>1820</v>
      </c>
      <c r="J38" s="9">
        <f t="shared" si="3"/>
        <v>910</v>
      </c>
      <c r="K38" s="9">
        <f t="shared" si="14"/>
        <v>14</v>
      </c>
      <c r="L38" s="11"/>
      <c r="M38" s="7">
        <f t="shared" si="5"/>
        <v>537824</v>
      </c>
      <c r="N38" s="7">
        <f t="shared" si="9"/>
        <v>166531</v>
      </c>
      <c r="O38" s="13">
        <f t="shared" si="6"/>
        <v>62.77124183006536</v>
      </c>
      <c r="P38" s="13">
        <f t="shared" si="10"/>
        <v>69.97100840336134</v>
      </c>
    </row>
    <row r="39" spans="3:16" ht="14.25" customHeight="1">
      <c r="C39" s="10" t="s">
        <v>26</v>
      </c>
      <c r="D39" s="9">
        <f t="shared" si="12"/>
        <v>1320</v>
      </c>
      <c r="E39" s="9">
        <f t="shared" si="13"/>
        <v>360360</v>
      </c>
      <c r="F39" s="9">
        <f t="shared" si="11"/>
        <v>327600</v>
      </c>
      <c r="G39" s="9">
        <f t="shared" si="7"/>
        <v>40950</v>
      </c>
      <c r="H39" s="9">
        <f t="shared" si="8"/>
        <v>27300</v>
      </c>
      <c r="I39" s="9">
        <f t="shared" si="2"/>
        <v>2100</v>
      </c>
      <c r="J39" s="9">
        <f t="shared" si="3"/>
        <v>1050</v>
      </c>
      <c r="K39" s="9">
        <f t="shared" si="14"/>
        <v>15</v>
      </c>
      <c r="L39" s="11"/>
      <c r="M39" s="7">
        <f t="shared" si="5"/>
        <v>759375</v>
      </c>
      <c r="N39" s="7">
        <f t="shared" si="9"/>
        <v>221551</v>
      </c>
      <c r="O39" s="13">
        <f t="shared" si="6"/>
        <v>65.30572755417957</v>
      </c>
      <c r="P39" s="13">
        <f t="shared" si="10"/>
        <v>72.40228758169934</v>
      </c>
    </row>
    <row r="40" spans="3:16" ht="14.25" customHeight="1">
      <c r="C40" s="10" t="s">
        <v>27</v>
      </c>
      <c r="D40" s="9">
        <f t="shared" si="12"/>
        <v>1440</v>
      </c>
      <c r="E40" s="9">
        <f t="shared" si="13"/>
        <v>524160</v>
      </c>
      <c r="F40" s="9">
        <f t="shared" si="11"/>
        <v>436800</v>
      </c>
      <c r="G40" s="9">
        <f t="shared" si="7"/>
        <v>50400</v>
      </c>
      <c r="H40" s="9">
        <f t="shared" si="8"/>
        <v>33600</v>
      </c>
      <c r="I40" s="9">
        <f t="shared" si="2"/>
        <v>2400</v>
      </c>
      <c r="J40" s="9">
        <f t="shared" si="3"/>
        <v>1200</v>
      </c>
      <c r="K40" s="9">
        <f t="shared" si="14"/>
        <v>16</v>
      </c>
      <c r="L40" s="11"/>
      <c r="M40" s="7">
        <f t="shared" si="5"/>
        <v>1048576</v>
      </c>
      <c r="N40" s="7">
        <f t="shared" si="9"/>
        <v>289201</v>
      </c>
      <c r="O40" s="13">
        <f t="shared" si="6"/>
        <v>67.63261093911248</v>
      </c>
      <c r="P40" s="13">
        <f t="shared" si="10"/>
        <v>74.61326109391125</v>
      </c>
    </row>
    <row r="41" spans="3:16" ht="14.25" customHeight="1">
      <c r="C41" s="10" t="s">
        <v>28</v>
      </c>
      <c r="D41" s="9">
        <f t="shared" si="12"/>
        <v>1560</v>
      </c>
      <c r="E41" s="9">
        <f t="shared" si="13"/>
        <v>742560</v>
      </c>
      <c r="F41" s="9">
        <f t="shared" si="11"/>
        <v>571200</v>
      </c>
      <c r="G41" s="9">
        <f t="shared" si="7"/>
        <v>61200</v>
      </c>
      <c r="H41" s="9">
        <f t="shared" si="8"/>
        <v>40800</v>
      </c>
      <c r="I41" s="9">
        <f t="shared" si="2"/>
        <v>2720</v>
      </c>
      <c r="J41" s="9">
        <f t="shared" si="3"/>
        <v>1360</v>
      </c>
      <c r="K41" s="9">
        <f t="shared" si="14"/>
        <v>17</v>
      </c>
      <c r="L41" s="11"/>
      <c r="M41" s="7">
        <f t="shared" si="5"/>
        <v>1419857</v>
      </c>
      <c r="N41" s="7">
        <f t="shared" si="9"/>
        <v>371281</v>
      </c>
      <c r="O41" s="13">
        <f t="shared" si="6"/>
        <v>69.77527151211362</v>
      </c>
      <c r="P41" s="13">
        <f t="shared" si="10"/>
        <v>76.63178534571723</v>
      </c>
    </row>
    <row r="42" spans="3:16" ht="14.25" customHeight="1">
      <c r="C42" s="10" t="s">
        <v>29</v>
      </c>
      <c r="D42" s="9">
        <f t="shared" si="12"/>
        <v>1680</v>
      </c>
      <c r="E42" s="9">
        <f t="shared" si="13"/>
        <v>1028160</v>
      </c>
      <c r="F42" s="9">
        <f t="shared" si="11"/>
        <v>734400</v>
      </c>
      <c r="G42" s="9">
        <f t="shared" si="7"/>
        <v>73440</v>
      </c>
      <c r="H42" s="9">
        <f t="shared" si="8"/>
        <v>48960</v>
      </c>
      <c r="I42" s="9">
        <f t="shared" si="2"/>
        <v>3060</v>
      </c>
      <c r="J42" s="9">
        <f t="shared" si="3"/>
        <v>1530</v>
      </c>
      <c r="K42" s="9">
        <f t="shared" si="14"/>
        <v>18</v>
      </c>
      <c r="L42" s="11"/>
      <c r="M42" s="7">
        <f t="shared" si="5"/>
        <v>1889568</v>
      </c>
      <c r="N42" s="7">
        <f t="shared" si="9"/>
        <v>469711</v>
      </c>
      <c r="O42" s="13">
        <f t="shared" si="6"/>
        <v>71.75393028024607</v>
      </c>
      <c r="P42" s="13">
        <f t="shared" si="10"/>
        <v>78.48137009189641</v>
      </c>
    </row>
    <row r="43" spans="3:16" ht="14.25" customHeight="1">
      <c r="C43" s="10" t="s">
        <v>30</v>
      </c>
      <c r="D43" s="9">
        <f t="shared" si="12"/>
        <v>1800</v>
      </c>
      <c r="E43" s="9">
        <f t="shared" si="13"/>
        <v>1395360</v>
      </c>
      <c r="F43" s="9">
        <f t="shared" si="11"/>
        <v>930240</v>
      </c>
      <c r="G43" s="9">
        <f t="shared" si="7"/>
        <v>87210</v>
      </c>
      <c r="H43" s="9">
        <f t="shared" si="8"/>
        <v>58140</v>
      </c>
      <c r="I43" s="9">
        <f t="shared" si="2"/>
        <v>3420</v>
      </c>
      <c r="J43" s="9">
        <f t="shared" si="3"/>
        <v>1710</v>
      </c>
      <c r="K43" s="9">
        <f t="shared" si="14"/>
        <v>19</v>
      </c>
      <c r="L43" s="11"/>
      <c r="M43" s="7">
        <f t="shared" si="5"/>
        <v>2476099</v>
      </c>
      <c r="N43" s="7">
        <f t="shared" si="9"/>
        <v>586531</v>
      </c>
      <c r="O43" s="13">
        <f t="shared" si="6"/>
        <v>73.58610954263128</v>
      </c>
      <c r="P43" s="13">
        <f t="shared" si="10"/>
        <v>80.18195488721804</v>
      </c>
    </row>
    <row r="44" spans="3:16" ht="14.25" customHeight="1">
      <c r="C44" s="10" t="s">
        <v>31</v>
      </c>
      <c r="D44" s="9">
        <f t="shared" si="12"/>
        <v>1920</v>
      </c>
      <c r="E44" s="9">
        <f t="shared" si="13"/>
        <v>1860480</v>
      </c>
      <c r="F44" s="9">
        <f t="shared" si="11"/>
        <v>1162800</v>
      </c>
      <c r="G44" s="9">
        <f t="shared" si="7"/>
        <v>102600</v>
      </c>
      <c r="H44" s="9">
        <f t="shared" si="8"/>
        <v>68400</v>
      </c>
      <c r="I44" s="9">
        <f t="shared" si="2"/>
        <v>3800</v>
      </c>
      <c r="J44" s="9">
        <f t="shared" si="3"/>
        <v>1900</v>
      </c>
      <c r="K44" s="9">
        <f t="shared" si="14"/>
        <v>20</v>
      </c>
      <c r="L44" s="11"/>
      <c r="M44" s="7">
        <f t="shared" si="5"/>
        <v>3200000</v>
      </c>
      <c r="N44" s="7">
        <f t="shared" si="9"/>
        <v>723901</v>
      </c>
      <c r="O44" s="13">
        <f t="shared" si="6"/>
        <v>75.28703180877093</v>
      </c>
      <c r="P44" s="13">
        <f t="shared" si="10"/>
        <v>81.75053642010164</v>
      </c>
    </row>
    <row r="45" spans="3:16" ht="14.25" customHeight="1">
      <c r="C45" s="2"/>
      <c r="L45" s="2"/>
      <c r="M45" s="15"/>
      <c r="N45" s="7"/>
      <c r="O45" s="7"/>
      <c r="P45" s="16"/>
    </row>
    <row r="46" spans="3:16" ht="14.25" customHeight="1">
      <c r="C46" s="2" t="s">
        <v>37</v>
      </c>
      <c r="D46" s="3" t="s">
        <v>38</v>
      </c>
      <c r="E46" s="4"/>
      <c r="F46" s="4"/>
      <c r="G46" s="4"/>
      <c r="H46" s="4"/>
      <c r="I46" s="4"/>
      <c r="J46" s="4"/>
      <c r="K46" s="4"/>
      <c r="L46" s="3"/>
      <c r="N46" s="15"/>
      <c r="O46" s="7"/>
      <c r="P46" s="16"/>
    </row>
    <row r="47" spans="3:16" ht="14.25" customHeight="1">
      <c r="C47"/>
      <c r="D47" s="4" t="s">
        <v>4</v>
      </c>
      <c r="E47" s="4" t="s">
        <v>5</v>
      </c>
      <c r="F47" s="4" t="s">
        <v>6</v>
      </c>
      <c r="G47" s="4" t="s">
        <v>7</v>
      </c>
      <c r="H47" s="4" t="s">
        <v>8</v>
      </c>
      <c r="I47" s="4" t="s">
        <v>9</v>
      </c>
      <c r="J47" s="4" t="s">
        <v>10</v>
      </c>
      <c r="K47" s="4">
        <v>5</v>
      </c>
      <c r="M47" s="2" t="s">
        <v>39</v>
      </c>
      <c r="O47" s="7"/>
      <c r="P47" s="16"/>
    </row>
    <row r="48" spans="2:16" ht="14.25" customHeight="1">
      <c r="B48" s="2" t="s">
        <v>12</v>
      </c>
      <c r="C48" s="6" t="s">
        <v>13</v>
      </c>
      <c r="D48" s="9">
        <f aca="true" t="shared" si="15" ref="D48:D66">D26/M26</f>
        <v>0</v>
      </c>
      <c r="E48" s="9">
        <f aca="true" t="shared" si="16" ref="E48:E66">E26/M26</f>
        <v>0</v>
      </c>
      <c r="F48" s="9">
        <f aca="true" t="shared" si="17" ref="F48:F66">F26/M26</f>
        <v>0</v>
      </c>
      <c r="G48" s="9">
        <f aca="true" t="shared" si="18" ref="G48:G66">G26/M26</f>
        <v>0</v>
      </c>
      <c r="H48" s="9">
        <f aca="true" t="shared" si="19" ref="H48:H66">H26/M26</f>
        <v>0</v>
      </c>
      <c r="I48" s="17">
        <f aca="true" t="shared" si="20" ref="I48:I66">I26/M26</f>
        <v>0.625</v>
      </c>
      <c r="J48" s="17">
        <f aca="true" t="shared" si="21" ref="J48:J66">J26/M26</f>
        <v>0.3125</v>
      </c>
      <c r="K48" s="17">
        <f aca="true" t="shared" si="22" ref="K48:K66">K26/M26</f>
        <v>0.0625</v>
      </c>
      <c r="L48" s="2"/>
      <c r="M48" s="7">
        <f aca="true" t="shared" si="23" ref="M48:M66">SUM(E48:K48)</f>
        <v>1</v>
      </c>
      <c r="N48" s="7"/>
      <c r="O48" s="7"/>
      <c r="P48" s="16"/>
    </row>
    <row r="49" spans="3:16" ht="14.25" customHeight="1">
      <c r="C49" s="6" t="s">
        <v>14</v>
      </c>
      <c r="D49" s="9">
        <f t="shared" si="15"/>
        <v>0</v>
      </c>
      <c r="E49" s="9">
        <f t="shared" si="16"/>
        <v>0</v>
      </c>
      <c r="F49" s="9">
        <f t="shared" si="17"/>
        <v>0</v>
      </c>
      <c r="G49" s="17">
        <f t="shared" si="18"/>
        <v>0.37037037037037035</v>
      </c>
      <c r="H49" s="17">
        <f t="shared" si="19"/>
        <v>0.24691358024691357</v>
      </c>
      <c r="I49" s="17">
        <f t="shared" si="20"/>
        <v>0.24691358024691357</v>
      </c>
      <c r="J49" s="17">
        <f t="shared" si="21"/>
        <v>0.12345679012345678</v>
      </c>
      <c r="K49" s="17">
        <f t="shared" si="22"/>
        <v>0.012345679012345678</v>
      </c>
      <c r="L49" s="2"/>
      <c r="M49" s="7">
        <f t="shared" si="23"/>
        <v>0.9999999999999999</v>
      </c>
      <c r="N49" s="18"/>
      <c r="O49" s="7"/>
      <c r="P49" s="16"/>
    </row>
    <row r="50" spans="3:16" ht="14.25" customHeight="1">
      <c r="C50" s="6" t="s">
        <v>15</v>
      </c>
      <c r="D50" s="9">
        <f t="shared" si="15"/>
        <v>0</v>
      </c>
      <c r="E50" s="9">
        <f t="shared" si="16"/>
        <v>0</v>
      </c>
      <c r="F50" s="17">
        <f t="shared" si="17"/>
        <v>0.234375</v>
      </c>
      <c r="G50" s="17">
        <f t="shared" si="18"/>
        <v>0.3515625</v>
      </c>
      <c r="H50" s="17">
        <f t="shared" si="19"/>
        <v>0.234375</v>
      </c>
      <c r="I50" s="17">
        <f t="shared" si="20"/>
        <v>0.1171875</v>
      </c>
      <c r="J50" s="17">
        <f t="shared" si="21"/>
        <v>0.05859375</v>
      </c>
      <c r="K50" s="17">
        <f t="shared" si="22"/>
        <v>0.00390625</v>
      </c>
      <c r="L50" s="2"/>
      <c r="M50" s="7">
        <f t="shared" si="23"/>
        <v>1</v>
      </c>
      <c r="N50" s="18"/>
      <c r="O50" s="7"/>
      <c r="P50" s="16"/>
    </row>
    <row r="51" spans="3:16" ht="14.25" customHeight="1">
      <c r="C51" s="6" t="s">
        <v>16</v>
      </c>
      <c r="D51" s="17">
        <f t="shared" si="15"/>
        <v>0.0384</v>
      </c>
      <c r="E51" s="17">
        <f t="shared" si="16"/>
        <v>0.0384</v>
      </c>
      <c r="F51" s="17">
        <f t="shared" si="17"/>
        <v>0.384</v>
      </c>
      <c r="G51" s="17">
        <f t="shared" si="18"/>
        <v>0.288</v>
      </c>
      <c r="H51" s="17">
        <f t="shared" si="19"/>
        <v>0.192</v>
      </c>
      <c r="I51" s="17">
        <f t="shared" si="20"/>
        <v>0.064</v>
      </c>
      <c r="J51" s="17">
        <f t="shared" si="21"/>
        <v>0.032</v>
      </c>
      <c r="K51" s="17">
        <f t="shared" si="22"/>
        <v>0.0016</v>
      </c>
      <c r="L51" s="2"/>
      <c r="M51" s="7">
        <f t="shared" si="23"/>
        <v>1</v>
      </c>
      <c r="N51" s="18"/>
      <c r="O51" s="7"/>
      <c r="P51" s="16"/>
    </row>
    <row r="52" spans="3:16" ht="14.25" customHeight="1">
      <c r="C52" s="6" t="s">
        <v>17</v>
      </c>
      <c r="D52" s="17">
        <f t="shared" si="15"/>
        <v>0.030864197530864196</v>
      </c>
      <c r="E52" s="17">
        <f t="shared" si="16"/>
        <v>0.09259259259259259</v>
      </c>
      <c r="F52" s="17">
        <f t="shared" si="17"/>
        <v>0.46296296296296297</v>
      </c>
      <c r="G52" s="17">
        <f t="shared" si="18"/>
        <v>0.23148148148148148</v>
      </c>
      <c r="H52" s="17">
        <f t="shared" si="19"/>
        <v>0.15432098765432098</v>
      </c>
      <c r="I52" s="17">
        <f t="shared" si="20"/>
        <v>0.038580246913580245</v>
      </c>
      <c r="J52" s="17">
        <f t="shared" si="21"/>
        <v>0.019290123456790122</v>
      </c>
      <c r="K52" s="17">
        <f t="shared" si="22"/>
        <v>0.0007716049382716049</v>
      </c>
      <c r="L52" s="2"/>
      <c r="M52" s="7">
        <f t="shared" si="23"/>
        <v>0.9999999999999999</v>
      </c>
      <c r="N52" s="18"/>
      <c r="O52" s="7"/>
      <c r="P52" s="16"/>
    </row>
    <row r="53" spans="3:13" ht="14.25" customHeight="1">
      <c r="C53" s="6" t="s">
        <v>18</v>
      </c>
      <c r="D53" s="17">
        <f t="shared" si="15"/>
        <v>0.021419646575831498</v>
      </c>
      <c r="E53" s="17">
        <f t="shared" si="16"/>
        <v>0.1499375260308205</v>
      </c>
      <c r="F53" s="17">
        <f t="shared" si="17"/>
        <v>0.4997917534360683</v>
      </c>
      <c r="G53" s="17">
        <f t="shared" si="18"/>
        <v>0.1874219075385256</v>
      </c>
      <c r="H53" s="17">
        <f t="shared" si="19"/>
        <v>0.12494793835901707</v>
      </c>
      <c r="I53" s="17">
        <f t="shared" si="20"/>
        <v>0.024989587671803416</v>
      </c>
      <c r="J53" s="17">
        <f t="shared" si="21"/>
        <v>0.012494793835901708</v>
      </c>
      <c r="K53" s="17">
        <f t="shared" si="22"/>
        <v>0.00041649312786339027</v>
      </c>
      <c r="L53" s="2"/>
      <c r="M53" s="7">
        <f t="shared" si="23"/>
        <v>1</v>
      </c>
    </row>
    <row r="54" spans="3:13" ht="14.25" customHeight="1">
      <c r="C54" s="6" t="s">
        <v>19</v>
      </c>
      <c r="D54" s="17">
        <f t="shared" si="15"/>
        <v>0.0146484375</v>
      </c>
      <c r="E54" s="17">
        <f t="shared" si="16"/>
        <v>0.205078125</v>
      </c>
      <c r="F54" s="17">
        <f t="shared" si="17"/>
        <v>0.5126953125</v>
      </c>
      <c r="G54" s="17">
        <f t="shared" si="18"/>
        <v>0.15380859375</v>
      </c>
      <c r="H54" s="17">
        <f t="shared" si="19"/>
        <v>0.1025390625</v>
      </c>
      <c r="I54" s="17">
        <f t="shared" si="20"/>
        <v>0.01708984375</v>
      </c>
      <c r="J54" s="17">
        <f t="shared" si="21"/>
        <v>0.008544921875</v>
      </c>
      <c r="K54" s="17">
        <f t="shared" si="22"/>
        <v>0.000244140625</v>
      </c>
      <c r="L54" s="2"/>
      <c r="M54" s="7">
        <f t="shared" si="23"/>
        <v>1</v>
      </c>
    </row>
    <row r="55" spans="3:13" ht="14.25" customHeight="1">
      <c r="C55" s="10" t="s">
        <v>20</v>
      </c>
      <c r="D55" s="17">
        <f t="shared" si="15"/>
        <v>0.010161052685058172</v>
      </c>
      <c r="E55" s="17">
        <f t="shared" si="16"/>
        <v>0.25605852766346593</v>
      </c>
      <c r="F55" s="17">
        <f t="shared" si="17"/>
        <v>0.5121170553269319</v>
      </c>
      <c r="G55" s="17">
        <f t="shared" si="18"/>
        <v>0.12802926383173296</v>
      </c>
      <c r="H55" s="17">
        <f t="shared" si="19"/>
        <v>0.08535284255448865</v>
      </c>
      <c r="I55" s="17">
        <f t="shared" si="20"/>
        <v>0.012193263222069806</v>
      </c>
      <c r="J55" s="17">
        <f t="shared" si="21"/>
        <v>0.006096631611034903</v>
      </c>
      <c r="K55" s="17">
        <f t="shared" si="22"/>
        <v>0.00015241579027587258</v>
      </c>
      <c r="L55" s="11"/>
      <c r="M55" s="7">
        <f t="shared" si="23"/>
        <v>1</v>
      </c>
    </row>
    <row r="56" spans="3:13" ht="14.25" customHeight="1">
      <c r="C56" s="10" t="s">
        <v>21</v>
      </c>
      <c r="D56" s="17">
        <f t="shared" si="15"/>
        <v>0.0072</v>
      </c>
      <c r="E56" s="17">
        <f t="shared" si="16"/>
        <v>0.3024</v>
      </c>
      <c r="F56" s="17">
        <f t="shared" si="17"/>
        <v>0.504</v>
      </c>
      <c r="G56" s="17">
        <f t="shared" si="18"/>
        <v>0.108</v>
      </c>
      <c r="H56" s="17">
        <f t="shared" si="19"/>
        <v>0.072</v>
      </c>
      <c r="I56" s="17">
        <f t="shared" si="20"/>
        <v>0.009</v>
      </c>
      <c r="J56" s="17">
        <f t="shared" si="21"/>
        <v>0.0045</v>
      </c>
      <c r="K56" s="17">
        <f t="shared" si="22"/>
        <v>0.0001</v>
      </c>
      <c r="L56" s="11"/>
      <c r="M56" s="7">
        <f t="shared" si="23"/>
        <v>0.9999999999999999</v>
      </c>
    </row>
    <row r="57" spans="3:13" ht="14.25" customHeight="1">
      <c r="C57" s="10" t="s">
        <v>22</v>
      </c>
      <c r="D57" s="17">
        <f t="shared" si="15"/>
        <v>0.005215739113696903</v>
      </c>
      <c r="E57" s="17">
        <f t="shared" si="16"/>
        <v>0.3442387815039956</v>
      </c>
      <c r="F57" s="17">
        <f t="shared" si="17"/>
        <v>0.4917696878628509</v>
      </c>
      <c r="G57" s="17">
        <f t="shared" si="18"/>
        <v>0.09220681647428454</v>
      </c>
      <c r="H57" s="17">
        <f t="shared" si="19"/>
        <v>0.061471210982856364</v>
      </c>
      <c r="I57" s="17">
        <f t="shared" si="20"/>
        <v>0.006830134553650707</v>
      </c>
      <c r="J57" s="17">
        <f t="shared" si="21"/>
        <v>0.0034150672768253534</v>
      </c>
      <c r="K57" s="17">
        <f t="shared" si="22"/>
        <v>6.830134553650706E-05</v>
      </c>
      <c r="L57" s="11"/>
      <c r="M57" s="7">
        <f t="shared" si="23"/>
        <v>1</v>
      </c>
    </row>
    <row r="58" spans="3:13" ht="14.25" customHeight="1">
      <c r="C58" s="10" t="s">
        <v>23</v>
      </c>
      <c r="D58" s="17">
        <f t="shared" si="15"/>
        <v>0.0038580246913580245</v>
      </c>
      <c r="E58" s="17">
        <f t="shared" si="16"/>
        <v>0.3819444444444444</v>
      </c>
      <c r="F58" s="17">
        <f t="shared" si="17"/>
        <v>0.4774305555555556</v>
      </c>
      <c r="G58" s="17">
        <f t="shared" si="18"/>
        <v>0.07957175925925926</v>
      </c>
      <c r="H58" s="17">
        <f t="shared" si="19"/>
        <v>0.05304783950617284</v>
      </c>
      <c r="I58" s="17">
        <f t="shared" si="20"/>
        <v>0.005304783950617284</v>
      </c>
      <c r="J58" s="17">
        <f t="shared" si="21"/>
        <v>0.002652391975308642</v>
      </c>
      <c r="K58" s="17">
        <f t="shared" si="22"/>
        <v>4.8225308641975306E-05</v>
      </c>
      <c r="L58" s="11"/>
      <c r="M58" s="7">
        <f t="shared" si="23"/>
        <v>1</v>
      </c>
    </row>
    <row r="59" spans="3:13" ht="14.25" customHeight="1">
      <c r="C59" s="10" t="s">
        <v>24</v>
      </c>
      <c r="D59" s="17">
        <f t="shared" si="15"/>
        <v>0.0029087540029033676</v>
      </c>
      <c r="E59" s="17">
        <f t="shared" si="16"/>
        <v>0.4159518224151815</v>
      </c>
      <c r="F59" s="17">
        <f t="shared" si="17"/>
        <v>0.46216869157242396</v>
      </c>
      <c r="G59" s="17">
        <f t="shared" si="18"/>
        <v>0.0693253037358636</v>
      </c>
      <c r="H59" s="17">
        <f t="shared" si="19"/>
        <v>0.04621686915724239</v>
      </c>
      <c r="I59" s="17">
        <f t="shared" si="20"/>
        <v>0.004201533559749309</v>
      </c>
      <c r="J59" s="17">
        <f t="shared" si="21"/>
        <v>0.0021007667798746544</v>
      </c>
      <c r="K59" s="17">
        <f t="shared" si="22"/>
        <v>3.501277966457757E-05</v>
      </c>
      <c r="L59" s="11"/>
      <c r="M59" s="7">
        <f t="shared" si="23"/>
        <v>1</v>
      </c>
    </row>
    <row r="60" spans="3:13" ht="14.25" customHeight="1">
      <c r="C60" s="10" t="s">
        <v>25</v>
      </c>
      <c r="D60" s="17">
        <f t="shared" si="15"/>
        <v>0.002231213184982448</v>
      </c>
      <c r="E60" s="17">
        <f t="shared" si="16"/>
        <v>0.446688879633486</v>
      </c>
      <c r="F60" s="17">
        <f t="shared" si="17"/>
        <v>0.446688879633486</v>
      </c>
      <c r="G60" s="17">
        <f t="shared" si="18"/>
        <v>0.06091211995002083</v>
      </c>
      <c r="H60" s="17">
        <f t="shared" si="19"/>
        <v>0.040608079966680546</v>
      </c>
      <c r="I60" s="17">
        <f t="shared" si="20"/>
        <v>0.003384006663890046</v>
      </c>
      <c r="J60" s="17">
        <f t="shared" si="21"/>
        <v>0.001692003331945023</v>
      </c>
      <c r="K60" s="17">
        <f t="shared" si="22"/>
        <v>2.6030820491461892E-05</v>
      </c>
      <c r="L60" s="11"/>
      <c r="M60" s="7">
        <f t="shared" si="23"/>
        <v>1</v>
      </c>
    </row>
    <row r="61" spans="3:13" ht="14.25" customHeight="1">
      <c r="C61" s="10" t="s">
        <v>26</v>
      </c>
      <c r="D61" s="17">
        <f t="shared" si="15"/>
        <v>0.0017382716049382716</v>
      </c>
      <c r="E61" s="17">
        <f t="shared" si="16"/>
        <v>0.47454814814814816</v>
      </c>
      <c r="F61" s="17">
        <f t="shared" si="17"/>
        <v>0.4314074074074074</v>
      </c>
      <c r="G61" s="17">
        <f t="shared" si="18"/>
        <v>0.053925925925925926</v>
      </c>
      <c r="H61" s="17">
        <f t="shared" si="19"/>
        <v>0.03595061728395062</v>
      </c>
      <c r="I61" s="17">
        <f t="shared" si="20"/>
        <v>0.002765432098765432</v>
      </c>
      <c r="J61" s="17">
        <f t="shared" si="21"/>
        <v>0.001382716049382716</v>
      </c>
      <c r="K61" s="17">
        <f t="shared" si="22"/>
        <v>1.9753086419753087E-05</v>
      </c>
      <c r="L61" s="11"/>
      <c r="M61" s="7">
        <f t="shared" si="23"/>
        <v>1</v>
      </c>
    </row>
    <row r="62" spans="3:13" ht="14.25" customHeight="1">
      <c r="C62" s="10" t="s">
        <v>27</v>
      </c>
      <c r="D62" s="17">
        <f t="shared" si="15"/>
        <v>0.001373291015625</v>
      </c>
      <c r="E62" s="17">
        <f t="shared" si="16"/>
        <v>0.4998779296875</v>
      </c>
      <c r="F62" s="17">
        <f t="shared" si="17"/>
        <v>0.41656494140625</v>
      </c>
      <c r="G62" s="17">
        <f t="shared" si="18"/>
        <v>0.048065185546875</v>
      </c>
      <c r="H62" s="17">
        <f t="shared" si="19"/>
        <v>0.03204345703125</v>
      </c>
      <c r="I62" s="17">
        <f t="shared" si="20"/>
        <v>0.002288818359375</v>
      </c>
      <c r="J62" s="17">
        <f t="shared" si="21"/>
        <v>0.0011444091796875</v>
      </c>
      <c r="K62" s="17">
        <f t="shared" si="22"/>
        <v>1.52587890625E-05</v>
      </c>
      <c r="L62" s="11"/>
      <c r="M62" s="7">
        <f t="shared" si="23"/>
        <v>1</v>
      </c>
    </row>
    <row r="63" spans="3:13" ht="14.25" customHeight="1">
      <c r="C63" s="10" t="s">
        <v>28</v>
      </c>
      <c r="D63" s="17">
        <f t="shared" si="15"/>
        <v>0.0010987021932490385</v>
      </c>
      <c r="E63" s="17">
        <f t="shared" si="16"/>
        <v>0.5229822439865424</v>
      </c>
      <c r="F63" s="17">
        <f t="shared" si="17"/>
        <v>0.40229403383580176</v>
      </c>
      <c r="G63" s="17">
        <f t="shared" si="18"/>
        <v>0.04310293219669305</v>
      </c>
      <c r="H63" s="17">
        <f t="shared" si="19"/>
        <v>0.0287352881311287</v>
      </c>
      <c r="I63" s="17">
        <f t="shared" si="20"/>
        <v>0.00191568587540858</v>
      </c>
      <c r="J63" s="17">
        <f t="shared" si="21"/>
        <v>0.00095784293770429</v>
      </c>
      <c r="K63" s="17">
        <f t="shared" si="22"/>
        <v>1.1973036721303624E-05</v>
      </c>
      <c r="L63" s="11"/>
      <c r="M63" s="7">
        <f t="shared" si="23"/>
        <v>1</v>
      </c>
    </row>
    <row r="64" spans="3:13" ht="14.25" customHeight="1">
      <c r="C64" s="10" t="s">
        <v>29</v>
      </c>
      <c r="D64" s="17">
        <f t="shared" si="15"/>
        <v>0.00088909210994259</v>
      </c>
      <c r="E64" s="17">
        <f t="shared" si="16"/>
        <v>0.5441243712848651</v>
      </c>
      <c r="F64" s="17">
        <f t="shared" si="17"/>
        <v>0.3886602652034751</v>
      </c>
      <c r="G64" s="17">
        <f t="shared" si="18"/>
        <v>0.038866026520347506</v>
      </c>
      <c r="H64" s="17">
        <f t="shared" si="19"/>
        <v>0.02591068434689834</v>
      </c>
      <c r="I64" s="17">
        <f t="shared" si="20"/>
        <v>0.0016194177716811462</v>
      </c>
      <c r="J64" s="17">
        <f t="shared" si="21"/>
        <v>0.0008097088858405731</v>
      </c>
      <c r="K64" s="17">
        <f t="shared" si="22"/>
        <v>9.525986892242037E-06</v>
      </c>
      <c r="L64" s="11"/>
      <c r="M64" s="7">
        <f t="shared" si="23"/>
        <v>1</v>
      </c>
    </row>
    <row r="65" spans="3:13" ht="14.25" customHeight="1">
      <c r="C65" s="10" t="s">
        <v>30</v>
      </c>
      <c r="D65" s="17">
        <f t="shared" si="15"/>
        <v>0.0007269499321311466</v>
      </c>
      <c r="E65" s="17">
        <f t="shared" si="16"/>
        <v>0.5635315873880649</v>
      </c>
      <c r="F65" s="17">
        <f t="shared" si="17"/>
        <v>0.37568772492537655</v>
      </c>
      <c r="G65" s="17">
        <f t="shared" si="18"/>
        <v>0.035220724211754054</v>
      </c>
      <c r="H65" s="17">
        <f t="shared" si="19"/>
        <v>0.023480482807836035</v>
      </c>
      <c r="I65" s="17">
        <f t="shared" si="20"/>
        <v>0.0013812048710491786</v>
      </c>
      <c r="J65" s="17">
        <f t="shared" si="21"/>
        <v>0.0006906024355245893</v>
      </c>
      <c r="K65" s="17">
        <f t="shared" si="22"/>
        <v>7.673360394717659E-06</v>
      </c>
      <c r="L65" s="11"/>
      <c r="M65" s="7">
        <f t="shared" si="23"/>
        <v>1</v>
      </c>
    </row>
    <row r="66" spans="3:13" ht="14.25" customHeight="1">
      <c r="C66" s="10" t="s">
        <v>31</v>
      </c>
      <c r="D66" s="17">
        <f t="shared" si="15"/>
        <v>0.0006</v>
      </c>
      <c r="E66" s="17">
        <f t="shared" si="16"/>
        <v>0.5814</v>
      </c>
      <c r="F66" s="17">
        <f t="shared" si="17"/>
        <v>0.363375</v>
      </c>
      <c r="G66" s="17">
        <f t="shared" si="18"/>
        <v>0.0320625</v>
      </c>
      <c r="H66" s="17">
        <f t="shared" si="19"/>
        <v>0.021375</v>
      </c>
      <c r="I66" s="17">
        <f t="shared" si="20"/>
        <v>0.0011875</v>
      </c>
      <c r="J66" s="17">
        <f t="shared" si="21"/>
        <v>0.00059375</v>
      </c>
      <c r="K66" s="17">
        <f t="shared" si="22"/>
        <v>6.25E-06</v>
      </c>
      <c r="L66" s="9"/>
      <c r="M66" s="7">
        <f t="shared" si="23"/>
        <v>1</v>
      </c>
    </row>
  </sheetData>
  <sheetProtection selectLockedCells="1" selectUnlockedCells="1"/>
  <printOptions gridLines="1"/>
  <pageMargins left="0.7875" right="0.7875" top="1.0541666666666667" bottom="1.0541666666666667" header="0.7875" footer="0.7875"/>
  <pageSetup firstPageNumber="1" useFirstPageNumber="1" fitToHeight="1" fitToWidth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6"/>
  <sheetViews>
    <sheetView workbookViewId="0" topLeftCell="A1">
      <selection activeCell="A1" sqref="A1"/>
    </sheetView>
  </sheetViews>
  <sheetFormatPr defaultColWidth="10.28125" defaultRowHeight="14.25" customHeight="1"/>
  <cols>
    <col min="1" max="255" width="11.421875" style="1" customWidth="1"/>
    <col min="256" max="16384" width="11.421875" style="0" customWidth="1"/>
  </cols>
  <sheetData>
    <row r="2" spans="2:11" ht="14.25" customHeight="1">
      <c r="B2" s="2" t="s">
        <v>0</v>
      </c>
      <c r="C2" s="2" t="s">
        <v>1</v>
      </c>
      <c r="D2" s="3" t="s">
        <v>2</v>
      </c>
      <c r="K2" s="2" t="s">
        <v>0</v>
      </c>
    </row>
    <row r="3" spans="2:12" ht="14.25" customHeight="1">
      <c r="B3" s="3" t="s">
        <v>3</v>
      </c>
      <c r="C3" s="2"/>
      <c r="D3" s="4" t="s">
        <v>4</v>
      </c>
      <c r="E3" s="4" t="s">
        <v>40</v>
      </c>
      <c r="F3" s="4" t="s">
        <v>41</v>
      </c>
      <c r="G3" s="4" t="s">
        <v>42</v>
      </c>
      <c r="H3" s="4" t="s">
        <v>43</v>
      </c>
      <c r="I3" s="4">
        <v>4</v>
      </c>
      <c r="K3" s="2" t="s">
        <v>3</v>
      </c>
      <c r="L3" s="5" t="s">
        <v>11</v>
      </c>
    </row>
    <row r="4" spans="2:12" ht="14.25" customHeight="1">
      <c r="B4" s="2" t="s">
        <v>12</v>
      </c>
      <c r="C4" s="6" t="s">
        <v>44</v>
      </c>
      <c r="D4" s="2"/>
      <c r="E4" s="2"/>
      <c r="F4" s="2"/>
      <c r="G4" s="2">
        <v>1</v>
      </c>
      <c r="H4" s="2">
        <v>2</v>
      </c>
      <c r="I4" s="2">
        <v>2</v>
      </c>
      <c r="J4" s="2"/>
      <c r="K4" s="7">
        <f aca="true" t="shared" si="0" ref="K4:K22">SUM(E4:I4)</f>
        <v>5</v>
      </c>
      <c r="L4" s="8"/>
    </row>
    <row r="5" spans="3:12" ht="14.25" customHeight="1">
      <c r="C5" s="6" t="s">
        <v>45</v>
      </c>
      <c r="D5" s="2"/>
      <c r="E5" s="2"/>
      <c r="F5" s="2">
        <v>3</v>
      </c>
      <c r="G5" s="2">
        <v>3</v>
      </c>
      <c r="H5" s="2">
        <v>6</v>
      </c>
      <c r="I5" s="2">
        <v>3</v>
      </c>
      <c r="J5" s="2"/>
      <c r="K5" s="7">
        <f t="shared" si="0"/>
        <v>15</v>
      </c>
      <c r="L5" s="7">
        <f aca="true" t="shared" si="1" ref="L5:L22">K5-K4</f>
        <v>10</v>
      </c>
    </row>
    <row r="6" spans="3:12" ht="14.25" customHeight="1">
      <c r="C6" s="6" t="s">
        <v>46</v>
      </c>
      <c r="D6" s="2">
        <v>1</v>
      </c>
      <c r="E6" s="2">
        <v>1</v>
      </c>
      <c r="F6" s="2">
        <f>4*3*2/2</f>
        <v>12</v>
      </c>
      <c r="G6" s="2">
        <f>4*3/2</f>
        <v>6</v>
      </c>
      <c r="H6" s="2">
        <f>4*3</f>
        <v>12</v>
      </c>
      <c r="I6" s="2">
        <v>4</v>
      </c>
      <c r="J6" s="2"/>
      <c r="K6" s="7">
        <f t="shared" si="0"/>
        <v>35</v>
      </c>
      <c r="L6" s="7">
        <f t="shared" si="1"/>
        <v>20</v>
      </c>
    </row>
    <row r="7" spans="3:12" ht="14.25" customHeight="1">
      <c r="C7" s="6" t="s">
        <v>47</v>
      </c>
      <c r="D7" s="1">
        <v>2</v>
      </c>
      <c r="E7" s="1">
        <v>5</v>
      </c>
      <c r="F7" s="1">
        <f>5*4*3/2</f>
        <v>30</v>
      </c>
      <c r="G7" s="1">
        <f>5*4/2</f>
        <v>10</v>
      </c>
      <c r="H7" s="1">
        <f>5*4</f>
        <v>20</v>
      </c>
      <c r="I7" s="1">
        <v>5</v>
      </c>
      <c r="J7" s="2"/>
      <c r="K7" s="7">
        <f t="shared" si="0"/>
        <v>70</v>
      </c>
      <c r="L7" s="7">
        <f t="shared" si="1"/>
        <v>35</v>
      </c>
    </row>
    <row r="8" spans="3:12" ht="14.25" customHeight="1">
      <c r="C8" s="6" t="s">
        <v>48</v>
      </c>
      <c r="D8" s="1">
        <v>3</v>
      </c>
      <c r="E8" s="1">
        <f>6*5/2</f>
        <v>15</v>
      </c>
      <c r="F8" s="1">
        <f>6*5*4/2</f>
        <v>60</v>
      </c>
      <c r="G8" s="1">
        <f>6*5/2</f>
        <v>15</v>
      </c>
      <c r="H8" s="1">
        <f>6*5</f>
        <v>30</v>
      </c>
      <c r="I8" s="1">
        <v>6</v>
      </c>
      <c r="J8" s="2"/>
      <c r="K8" s="7">
        <f t="shared" si="0"/>
        <v>126</v>
      </c>
      <c r="L8" s="7">
        <f t="shared" si="1"/>
        <v>56</v>
      </c>
    </row>
    <row r="9" spans="3:12" ht="14.25" customHeight="1">
      <c r="C9" s="6" t="s">
        <v>49</v>
      </c>
      <c r="D9" s="1">
        <v>4</v>
      </c>
      <c r="E9" s="1">
        <f>7*6*5/6</f>
        <v>35</v>
      </c>
      <c r="F9" s="1">
        <f>7*6*5/2</f>
        <v>105</v>
      </c>
      <c r="G9" s="1">
        <f>7*6/2</f>
        <v>21</v>
      </c>
      <c r="H9" s="1">
        <f>7*6</f>
        <v>42</v>
      </c>
      <c r="I9" s="1">
        <v>7</v>
      </c>
      <c r="J9" s="2"/>
      <c r="K9" s="7">
        <f t="shared" si="0"/>
        <v>210</v>
      </c>
      <c r="L9" s="7">
        <f t="shared" si="1"/>
        <v>84</v>
      </c>
    </row>
    <row r="10" spans="3:12" ht="14.25" customHeight="1">
      <c r="C10" s="6" t="s">
        <v>50</v>
      </c>
      <c r="D10" s="1">
        <v>5</v>
      </c>
      <c r="E10" s="9">
        <f>8*7*6*5/24</f>
        <v>70</v>
      </c>
      <c r="F10" s="19">
        <f>8*7*6/2</f>
        <v>168</v>
      </c>
      <c r="G10" s="1">
        <f>8*7/2</f>
        <v>28</v>
      </c>
      <c r="H10" s="1">
        <f>8*7</f>
        <v>56</v>
      </c>
      <c r="I10" s="1">
        <v>8</v>
      </c>
      <c r="J10" s="2"/>
      <c r="K10" s="7">
        <f t="shared" si="0"/>
        <v>330</v>
      </c>
      <c r="L10" s="7">
        <f t="shared" si="1"/>
        <v>120</v>
      </c>
    </row>
    <row r="11" spans="3:12" ht="14.25" customHeight="1">
      <c r="C11" s="10" t="s">
        <v>51</v>
      </c>
      <c r="D11" s="1">
        <v>6</v>
      </c>
      <c r="E11" s="1">
        <f>9*8*7*6/24</f>
        <v>126</v>
      </c>
      <c r="F11" s="1">
        <f>9*8*7/2</f>
        <v>252</v>
      </c>
      <c r="G11" s="1">
        <f>9*8/2</f>
        <v>36</v>
      </c>
      <c r="H11" s="1">
        <f>9*8</f>
        <v>72</v>
      </c>
      <c r="I11" s="1">
        <v>9</v>
      </c>
      <c r="J11" s="11"/>
      <c r="K11" s="7">
        <f t="shared" si="0"/>
        <v>495</v>
      </c>
      <c r="L11" s="7">
        <f t="shared" si="1"/>
        <v>165</v>
      </c>
    </row>
    <row r="12" spans="3:12" ht="14.25" customHeight="1">
      <c r="C12" s="10" t="s">
        <v>52</v>
      </c>
      <c r="D12" s="1">
        <v>7</v>
      </c>
      <c r="E12" s="12">
        <f>10*9*8*7/24</f>
        <v>210</v>
      </c>
      <c r="F12" s="1">
        <f>10*9*8/2</f>
        <v>360</v>
      </c>
      <c r="G12" s="1">
        <f>10*9/2</f>
        <v>45</v>
      </c>
      <c r="H12" s="1">
        <f>10*9</f>
        <v>90</v>
      </c>
      <c r="I12" s="1">
        <v>10</v>
      </c>
      <c r="J12" s="11"/>
      <c r="K12" s="7">
        <f t="shared" si="0"/>
        <v>715</v>
      </c>
      <c r="L12" s="7">
        <f t="shared" si="1"/>
        <v>220</v>
      </c>
    </row>
    <row r="13" spans="3:12" ht="14.25" customHeight="1">
      <c r="C13" s="10" t="s">
        <v>53</v>
      </c>
      <c r="D13" s="1">
        <v>8</v>
      </c>
      <c r="E13" s="9">
        <f>11*10*9*8/24</f>
        <v>330</v>
      </c>
      <c r="F13" s="1">
        <f>11*10*9/2</f>
        <v>495</v>
      </c>
      <c r="G13" s="1">
        <f>11*10/2</f>
        <v>55</v>
      </c>
      <c r="H13" s="1">
        <f>11*10</f>
        <v>110</v>
      </c>
      <c r="I13" s="1">
        <v>11</v>
      </c>
      <c r="J13" s="11"/>
      <c r="K13" s="7">
        <f t="shared" si="0"/>
        <v>1001</v>
      </c>
      <c r="L13" s="7">
        <f t="shared" si="1"/>
        <v>286</v>
      </c>
    </row>
    <row r="14" spans="3:12" ht="14.25" customHeight="1">
      <c r="C14" s="10" t="s">
        <v>54</v>
      </c>
      <c r="D14" s="1">
        <v>9</v>
      </c>
      <c r="E14" s="9">
        <f>12*11*10*9/24</f>
        <v>495</v>
      </c>
      <c r="F14" s="1">
        <f>12*11*10/2</f>
        <v>660</v>
      </c>
      <c r="G14" s="1">
        <f>12*11/2</f>
        <v>66</v>
      </c>
      <c r="H14" s="1">
        <f>12*11</f>
        <v>132</v>
      </c>
      <c r="I14" s="1">
        <v>12</v>
      </c>
      <c r="J14" s="11"/>
      <c r="K14" s="7">
        <f t="shared" si="0"/>
        <v>1365</v>
      </c>
      <c r="L14" s="7">
        <f t="shared" si="1"/>
        <v>364</v>
      </c>
    </row>
    <row r="15" spans="3:14" ht="14.25" customHeight="1">
      <c r="C15" s="10" t="s">
        <v>55</v>
      </c>
      <c r="D15" s="1">
        <v>10</v>
      </c>
      <c r="E15" s="9">
        <f>13*12*11*10/24</f>
        <v>715</v>
      </c>
      <c r="F15" s="1">
        <f>13*12*11/2</f>
        <v>858</v>
      </c>
      <c r="G15" s="1">
        <f>13*12/2</f>
        <v>78</v>
      </c>
      <c r="H15" s="1">
        <f>13*12</f>
        <v>156</v>
      </c>
      <c r="I15" s="1">
        <v>13</v>
      </c>
      <c r="J15" s="11"/>
      <c r="K15" s="7">
        <f t="shared" si="0"/>
        <v>1820</v>
      </c>
      <c r="L15" s="7">
        <f t="shared" si="1"/>
        <v>455</v>
      </c>
      <c r="N15" s="7"/>
    </row>
    <row r="16" spans="3:14" ht="14.25" customHeight="1">
      <c r="C16" s="10" t="s">
        <v>56</v>
      </c>
      <c r="D16" s="1">
        <v>11</v>
      </c>
      <c r="E16" s="9">
        <f>14*13*12*11/24</f>
        <v>1001</v>
      </c>
      <c r="F16" s="1">
        <f>14*13*12/2</f>
        <v>1092</v>
      </c>
      <c r="G16" s="1">
        <f>14*13/2</f>
        <v>91</v>
      </c>
      <c r="H16" s="1">
        <f>14*13</f>
        <v>182</v>
      </c>
      <c r="I16" s="1">
        <v>14</v>
      </c>
      <c r="J16" s="11"/>
      <c r="K16" s="7">
        <f t="shared" si="0"/>
        <v>2380</v>
      </c>
      <c r="L16" s="7">
        <f t="shared" si="1"/>
        <v>560</v>
      </c>
      <c r="N16" s="8"/>
    </row>
    <row r="17" spans="3:12" ht="14.25" customHeight="1">
      <c r="C17" s="10" t="s">
        <v>57</v>
      </c>
      <c r="D17" s="1">
        <v>12</v>
      </c>
      <c r="E17" s="9">
        <f>15*14*13*12/24</f>
        <v>1365</v>
      </c>
      <c r="F17" s="1">
        <f>15*14*13/2</f>
        <v>1365</v>
      </c>
      <c r="G17" s="1">
        <f>15*14/2</f>
        <v>105</v>
      </c>
      <c r="H17" s="1">
        <f>15*14</f>
        <v>210</v>
      </c>
      <c r="I17" s="1">
        <v>15</v>
      </c>
      <c r="J17" s="11"/>
      <c r="K17" s="7">
        <f t="shared" si="0"/>
        <v>3060</v>
      </c>
      <c r="L17" s="7">
        <f t="shared" si="1"/>
        <v>680</v>
      </c>
    </row>
    <row r="18" spans="3:12" ht="14.25" customHeight="1">
      <c r="C18" s="10" t="s">
        <v>58</v>
      </c>
      <c r="D18" s="1">
        <v>13</v>
      </c>
      <c r="E18" s="9">
        <f>16*15*14*13/24</f>
        <v>1820</v>
      </c>
      <c r="F18" s="1">
        <f>16*15*14/2</f>
        <v>1680</v>
      </c>
      <c r="G18" s="1">
        <f>16*15/2</f>
        <v>120</v>
      </c>
      <c r="H18" s="1">
        <f>16*15</f>
        <v>240</v>
      </c>
      <c r="I18" s="1">
        <v>16</v>
      </c>
      <c r="J18" s="11"/>
      <c r="K18" s="7">
        <f t="shared" si="0"/>
        <v>3876</v>
      </c>
      <c r="L18" s="7">
        <f t="shared" si="1"/>
        <v>816</v>
      </c>
    </row>
    <row r="19" spans="3:12" ht="14.25" customHeight="1">
      <c r="C19" s="10" t="s">
        <v>59</v>
      </c>
      <c r="D19" s="1">
        <v>14</v>
      </c>
      <c r="E19" s="9">
        <f>17*16*15*14/24</f>
        <v>2380</v>
      </c>
      <c r="F19" s="1">
        <f>17*16*15/2</f>
        <v>2040</v>
      </c>
      <c r="G19" s="1">
        <f>17*16/2</f>
        <v>136</v>
      </c>
      <c r="H19" s="1">
        <f>17*16</f>
        <v>272</v>
      </c>
      <c r="I19" s="1">
        <v>17</v>
      </c>
      <c r="J19" s="11"/>
      <c r="K19" s="7">
        <f t="shared" si="0"/>
        <v>4845</v>
      </c>
      <c r="L19" s="7">
        <f t="shared" si="1"/>
        <v>969</v>
      </c>
    </row>
    <row r="20" spans="3:12" ht="14.25" customHeight="1">
      <c r="C20" s="10" t="s">
        <v>60</v>
      </c>
      <c r="D20" s="1">
        <v>15</v>
      </c>
      <c r="E20" s="9">
        <f>18*17*16*15/24</f>
        <v>3060</v>
      </c>
      <c r="F20" s="1">
        <f>18*17*16/2</f>
        <v>2448</v>
      </c>
      <c r="G20" s="1">
        <f>18*17/2</f>
        <v>153</v>
      </c>
      <c r="H20" s="1">
        <f>18*17</f>
        <v>306</v>
      </c>
      <c r="I20" s="1">
        <v>18</v>
      </c>
      <c r="J20" s="11"/>
      <c r="K20" s="7">
        <f t="shared" si="0"/>
        <v>5985</v>
      </c>
      <c r="L20" s="7">
        <f t="shared" si="1"/>
        <v>1140</v>
      </c>
    </row>
    <row r="21" spans="3:12" ht="14.25" customHeight="1">
      <c r="C21" s="10" t="s">
        <v>61</v>
      </c>
      <c r="D21" s="1">
        <v>16</v>
      </c>
      <c r="E21" s="9">
        <f>19*18*17*16/24</f>
        <v>3876</v>
      </c>
      <c r="F21" s="1">
        <f>19*18*17/2</f>
        <v>2907</v>
      </c>
      <c r="G21" s="1">
        <f>19*18/2</f>
        <v>171</v>
      </c>
      <c r="H21" s="1">
        <f>19*18</f>
        <v>342</v>
      </c>
      <c r="I21" s="1">
        <v>19</v>
      </c>
      <c r="J21" s="11"/>
      <c r="K21" s="7">
        <f t="shared" si="0"/>
        <v>7315</v>
      </c>
      <c r="L21" s="7">
        <f t="shared" si="1"/>
        <v>1330</v>
      </c>
    </row>
    <row r="22" spans="3:12" ht="14.25" customHeight="1">
      <c r="C22" s="10" t="s">
        <v>62</v>
      </c>
      <c r="D22" s="1">
        <v>17</v>
      </c>
      <c r="E22" s="9">
        <f>20*19*18*17/24</f>
        <v>4845</v>
      </c>
      <c r="F22" s="1">
        <f>20*19*18/2</f>
        <v>3420</v>
      </c>
      <c r="G22" s="1">
        <f>20*19/2</f>
        <v>190</v>
      </c>
      <c r="H22" s="1">
        <f>20*19</f>
        <v>380</v>
      </c>
      <c r="I22" s="1">
        <v>20</v>
      </c>
      <c r="J22" s="11"/>
      <c r="K22" s="7">
        <f t="shared" si="0"/>
        <v>8855</v>
      </c>
      <c r="L22" s="7">
        <f t="shared" si="1"/>
        <v>1540</v>
      </c>
    </row>
    <row r="23" spans="2:11" ht="14.25" customHeight="1">
      <c r="B23"/>
      <c r="C23"/>
      <c r="D23"/>
      <c r="E23"/>
      <c r="F23"/>
      <c r="G23"/>
      <c r="H23"/>
      <c r="I23"/>
      <c r="J23"/>
      <c r="K23"/>
    </row>
    <row r="24" spans="3:13" ht="14.25" customHeight="1">
      <c r="C24" s="2" t="s">
        <v>32</v>
      </c>
      <c r="D24" s="4">
        <v>24</v>
      </c>
      <c r="E24" s="4">
        <v>24</v>
      </c>
      <c r="F24" s="4">
        <v>12</v>
      </c>
      <c r="G24" s="4">
        <v>6</v>
      </c>
      <c r="H24" s="4">
        <v>4</v>
      </c>
      <c r="I24" s="4">
        <v>1</v>
      </c>
      <c r="K24"/>
      <c r="L24" s="7"/>
      <c r="M24" s="8"/>
    </row>
    <row r="25" spans="3:13" ht="14.25" customHeight="1">
      <c r="C25" s="2" t="s">
        <v>33</v>
      </c>
      <c r="D25" s="4" t="s">
        <v>34</v>
      </c>
      <c r="E25" s="4" t="s">
        <v>40</v>
      </c>
      <c r="F25" s="4" t="s">
        <v>41</v>
      </c>
      <c r="G25" s="4" t="s">
        <v>42</v>
      </c>
      <c r="H25" s="4" t="s">
        <v>43</v>
      </c>
      <c r="I25" s="4">
        <v>4</v>
      </c>
      <c r="J25" s="3"/>
      <c r="K25" s="2" t="s">
        <v>35</v>
      </c>
      <c r="L25" s="5" t="s">
        <v>11</v>
      </c>
      <c r="M25" s="3" t="s">
        <v>36</v>
      </c>
    </row>
    <row r="26" spans="2:14" ht="14.25" customHeight="1">
      <c r="B26" s="2" t="s">
        <v>12</v>
      </c>
      <c r="C26" s="6" t="s">
        <v>44</v>
      </c>
      <c r="G26" s="1">
        <f aca="true" t="shared" si="2" ref="G26:G44">G4*6</f>
        <v>6</v>
      </c>
      <c r="H26" s="1">
        <f aca="true" t="shared" si="3" ref="H26:H44">H4*4</f>
        <v>8</v>
      </c>
      <c r="I26" s="1">
        <f aca="true" t="shared" si="4" ref="I26:I33">I4</f>
        <v>2</v>
      </c>
      <c r="J26" s="2"/>
      <c r="K26" s="7">
        <f aca="true" t="shared" si="5" ref="K26:K44">SUM(E26:I26)</f>
        <v>16</v>
      </c>
      <c r="M26" s="13">
        <f aca="true" t="shared" si="6" ref="M26:M44">K26/K4</f>
        <v>3.2</v>
      </c>
      <c r="N26" s="14"/>
    </row>
    <row r="27" spans="3:14" ht="14.25" customHeight="1">
      <c r="C27" s="6" t="s">
        <v>45</v>
      </c>
      <c r="F27" s="1">
        <f aca="true" t="shared" si="7" ref="F27:F44">F5*12</f>
        <v>36</v>
      </c>
      <c r="G27" s="1">
        <f t="shared" si="2"/>
        <v>18</v>
      </c>
      <c r="H27" s="1">
        <f t="shared" si="3"/>
        <v>24</v>
      </c>
      <c r="I27" s="1">
        <f t="shared" si="4"/>
        <v>3</v>
      </c>
      <c r="J27" s="2"/>
      <c r="K27" s="7">
        <f t="shared" si="5"/>
        <v>81</v>
      </c>
      <c r="L27" s="7">
        <f aca="true" t="shared" si="8" ref="L27:L44">K27-K26</f>
        <v>65</v>
      </c>
      <c r="M27" s="13">
        <f t="shared" si="6"/>
        <v>5.4</v>
      </c>
      <c r="N27" s="13">
        <f aca="true" t="shared" si="9" ref="N27:N44">L27/L5</f>
        <v>6.5</v>
      </c>
    </row>
    <row r="28" spans="3:14" ht="14.25" customHeight="1">
      <c r="C28" s="6" t="s">
        <v>46</v>
      </c>
      <c r="D28" s="1">
        <f>D6*24</f>
        <v>24</v>
      </c>
      <c r="E28" s="1">
        <f aca="true" t="shared" si="10" ref="E28:E44">E6*24</f>
        <v>24</v>
      </c>
      <c r="F28" s="1">
        <f t="shared" si="7"/>
        <v>144</v>
      </c>
      <c r="G28" s="1">
        <f t="shared" si="2"/>
        <v>36</v>
      </c>
      <c r="H28" s="1">
        <f t="shared" si="3"/>
        <v>48</v>
      </c>
      <c r="I28" s="1">
        <f t="shared" si="4"/>
        <v>4</v>
      </c>
      <c r="J28" s="2"/>
      <c r="K28" s="7">
        <f t="shared" si="5"/>
        <v>256</v>
      </c>
      <c r="L28" s="7">
        <f t="shared" si="8"/>
        <v>175</v>
      </c>
      <c r="M28" s="13">
        <f t="shared" si="6"/>
        <v>7.314285714285714</v>
      </c>
      <c r="N28" s="13">
        <f t="shared" si="9"/>
        <v>8.75</v>
      </c>
    </row>
    <row r="29" spans="3:14" ht="14.25" customHeight="1">
      <c r="C29" s="6" t="s">
        <v>47</v>
      </c>
      <c r="D29" s="1">
        <f aca="true" t="shared" si="11" ref="D29:D44">D7*24</f>
        <v>48</v>
      </c>
      <c r="E29" s="1">
        <f t="shared" si="10"/>
        <v>120</v>
      </c>
      <c r="F29" s="1">
        <f t="shared" si="7"/>
        <v>360</v>
      </c>
      <c r="G29" s="1">
        <f t="shared" si="2"/>
        <v>60</v>
      </c>
      <c r="H29" s="1">
        <f t="shared" si="3"/>
        <v>80</v>
      </c>
      <c r="I29" s="1">
        <f t="shared" si="4"/>
        <v>5</v>
      </c>
      <c r="J29" s="2"/>
      <c r="K29" s="7">
        <f t="shared" si="5"/>
        <v>625</v>
      </c>
      <c r="L29" s="7">
        <f t="shared" si="8"/>
        <v>369</v>
      </c>
      <c r="M29" s="13">
        <f t="shared" si="6"/>
        <v>8.928571428571429</v>
      </c>
      <c r="N29" s="13">
        <f t="shared" si="9"/>
        <v>10.542857142857143</v>
      </c>
    </row>
    <row r="30" spans="3:14" ht="14.25" customHeight="1">
      <c r="C30" s="6" t="s">
        <v>48</v>
      </c>
      <c r="D30" s="1">
        <f t="shared" si="11"/>
        <v>72</v>
      </c>
      <c r="E30" s="1">
        <f t="shared" si="10"/>
        <v>360</v>
      </c>
      <c r="F30" s="1">
        <f t="shared" si="7"/>
        <v>720</v>
      </c>
      <c r="G30" s="1">
        <f t="shared" si="2"/>
        <v>90</v>
      </c>
      <c r="H30" s="1">
        <f t="shared" si="3"/>
        <v>120</v>
      </c>
      <c r="I30" s="1">
        <f t="shared" si="4"/>
        <v>6</v>
      </c>
      <c r="J30" s="2"/>
      <c r="K30" s="7">
        <f t="shared" si="5"/>
        <v>1296</v>
      </c>
      <c r="L30" s="7">
        <f t="shared" si="8"/>
        <v>671</v>
      </c>
      <c r="M30" s="13">
        <f t="shared" si="6"/>
        <v>10.285714285714286</v>
      </c>
      <c r="N30" s="13">
        <f t="shared" si="9"/>
        <v>11.982142857142858</v>
      </c>
    </row>
    <row r="31" spans="3:14" ht="14.25" customHeight="1">
      <c r="C31" s="6" t="s">
        <v>49</v>
      </c>
      <c r="D31" s="1">
        <f t="shared" si="11"/>
        <v>96</v>
      </c>
      <c r="E31" s="1">
        <f t="shared" si="10"/>
        <v>840</v>
      </c>
      <c r="F31" s="1">
        <f t="shared" si="7"/>
        <v>1260</v>
      </c>
      <c r="G31" s="1">
        <f t="shared" si="2"/>
        <v>126</v>
      </c>
      <c r="H31" s="1">
        <f t="shared" si="3"/>
        <v>168</v>
      </c>
      <c r="I31" s="1">
        <f t="shared" si="4"/>
        <v>7</v>
      </c>
      <c r="J31" s="2"/>
      <c r="K31" s="7">
        <f t="shared" si="5"/>
        <v>2401</v>
      </c>
      <c r="L31" s="7">
        <f t="shared" si="8"/>
        <v>1105</v>
      </c>
      <c r="M31" s="13">
        <f t="shared" si="6"/>
        <v>11.433333333333334</v>
      </c>
      <c r="N31" s="13">
        <f t="shared" si="9"/>
        <v>13.154761904761905</v>
      </c>
    </row>
    <row r="32" spans="3:14" ht="14.25" customHeight="1">
      <c r="C32" s="6" t="s">
        <v>50</v>
      </c>
      <c r="D32" s="1">
        <f t="shared" si="11"/>
        <v>120</v>
      </c>
      <c r="E32" s="1">
        <f t="shared" si="10"/>
        <v>1680</v>
      </c>
      <c r="F32" s="1">
        <f t="shared" si="7"/>
        <v>2016</v>
      </c>
      <c r="G32" s="1">
        <f t="shared" si="2"/>
        <v>168</v>
      </c>
      <c r="H32" s="1">
        <f t="shared" si="3"/>
        <v>224</v>
      </c>
      <c r="I32" s="1">
        <f t="shared" si="4"/>
        <v>8</v>
      </c>
      <c r="J32" s="2"/>
      <c r="K32" s="7">
        <f t="shared" si="5"/>
        <v>4096</v>
      </c>
      <c r="L32" s="7">
        <f t="shared" si="8"/>
        <v>1695</v>
      </c>
      <c r="M32" s="13">
        <f t="shared" si="6"/>
        <v>12.412121212121212</v>
      </c>
      <c r="N32" s="13">
        <f t="shared" si="9"/>
        <v>14.125</v>
      </c>
    </row>
    <row r="33" spans="3:14" ht="14.25" customHeight="1">
      <c r="C33" s="10" t="s">
        <v>51</v>
      </c>
      <c r="D33" s="1">
        <f t="shared" si="11"/>
        <v>144</v>
      </c>
      <c r="E33" s="1">
        <f t="shared" si="10"/>
        <v>3024</v>
      </c>
      <c r="F33" s="1">
        <f t="shared" si="7"/>
        <v>3024</v>
      </c>
      <c r="G33" s="1">
        <f t="shared" si="2"/>
        <v>216</v>
      </c>
      <c r="H33" s="1">
        <f t="shared" si="3"/>
        <v>288</v>
      </c>
      <c r="I33" s="1">
        <f t="shared" si="4"/>
        <v>9</v>
      </c>
      <c r="J33" s="11"/>
      <c r="K33" s="7">
        <f t="shared" si="5"/>
        <v>6561</v>
      </c>
      <c r="L33" s="7">
        <f t="shared" si="8"/>
        <v>2465</v>
      </c>
      <c r="M33" s="13">
        <f t="shared" si="6"/>
        <v>13.254545454545454</v>
      </c>
      <c r="N33" s="13">
        <f t="shared" si="9"/>
        <v>14.93939393939394</v>
      </c>
    </row>
    <row r="34" spans="3:14" ht="14.25" customHeight="1">
      <c r="C34" s="10" t="s">
        <v>52</v>
      </c>
      <c r="D34" s="1">
        <f t="shared" si="11"/>
        <v>168</v>
      </c>
      <c r="E34" s="1">
        <f t="shared" si="10"/>
        <v>5040</v>
      </c>
      <c r="F34" s="1">
        <f t="shared" si="7"/>
        <v>4320</v>
      </c>
      <c r="G34" s="1">
        <f t="shared" si="2"/>
        <v>270</v>
      </c>
      <c r="H34" s="1">
        <f t="shared" si="3"/>
        <v>360</v>
      </c>
      <c r="I34" s="9">
        <f aca="true" t="shared" si="12" ref="I34:I44">I12*1</f>
        <v>10</v>
      </c>
      <c r="J34" s="11"/>
      <c r="K34" s="7">
        <f t="shared" si="5"/>
        <v>10000</v>
      </c>
      <c r="L34" s="7">
        <f t="shared" si="8"/>
        <v>3439</v>
      </c>
      <c r="M34" s="13">
        <f t="shared" si="6"/>
        <v>13.986013986013987</v>
      </c>
      <c r="N34" s="13">
        <f t="shared" si="9"/>
        <v>15.631818181818181</v>
      </c>
    </row>
    <row r="35" spans="3:14" ht="14.25" customHeight="1">
      <c r="C35" s="10" t="s">
        <v>53</v>
      </c>
      <c r="D35" s="1">
        <f t="shared" si="11"/>
        <v>192</v>
      </c>
      <c r="E35" s="1">
        <f t="shared" si="10"/>
        <v>7920</v>
      </c>
      <c r="F35" s="1">
        <f t="shared" si="7"/>
        <v>5940</v>
      </c>
      <c r="G35" s="1">
        <f t="shared" si="2"/>
        <v>330</v>
      </c>
      <c r="H35" s="1">
        <f t="shared" si="3"/>
        <v>440</v>
      </c>
      <c r="I35" s="9">
        <f t="shared" si="12"/>
        <v>11</v>
      </c>
      <c r="J35" s="11"/>
      <c r="K35" s="7">
        <f t="shared" si="5"/>
        <v>14641</v>
      </c>
      <c r="L35" s="7">
        <f t="shared" si="8"/>
        <v>4641</v>
      </c>
      <c r="M35" s="13">
        <f t="shared" si="6"/>
        <v>14.626373626373626</v>
      </c>
      <c r="N35" s="13">
        <f t="shared" si="9"/>
        <v>16.227272727272727</v>
      </c>
    </row>
    <row r="36" spans="3:14" ht="14.25" customHeight="1">
      <c r="C36" s="10" t="s">
        <v>54</v>
      </c>
      <c r="D36" s="1">
        <f t="shared" si="11"/>
        <v>216</v>
      </c>
      <c r="E36" s="1">
        <f t="shared" si="10"/>
        <v>11880</v>
      </c>
      <c r="F36" s="1">
        <f t="shared" si="7"/>
        <v>7920</v>
      </c>
      <c r="G36" s="1">
        <f t="shared" si="2"/>
        <v>396</v>
      </c>
      <c r="H36" s="1">
        <f t="shared" si="3"/>
        <v>528</v>
      </c>
      <c r="I36" s="9">
        <f t="shared" si="12"/>
        <v>12</v>
      </c>
      <c r="J36" s="11"/>
      <c r="K36" s="7">
        <f t="shared" si="5"/>
        <v>20736</v>
      </c>
      <c r="L36" s="7">
        <f t="shared" si="8"/>
        <v>6095</v>
      </c>
      <c r="M36" s="13">
        <f t="shared" si="6"/>
        <v>15.19120879120879</v>
      </c>
      <c r="N36" s="13">
        <f t="shared" si="9"/>
        <v>16.744505494505493</v>
      </c>
    </row>
    <row r="37" spans="3:14" ht="14.25" customHeight="1">
      <c r="C37" s="10" t="s">
        <v>55</v>
      </c>
      <c r="D37" s="1">
        <f t="shared" si="11"/>
        <v>240</v>
      </c>
      <c r="E37" s="1">
        <f t="shared" si="10"/>
        <v>17160</v>
      </c>
      <c r="F37" s="1">
        <f t="shared" si="7"/>
        <v>10296</v>
      </c>
      <c r="G37" s="1">
        <f t="shared" si="2"/>
        <v>468</v>
      </c>
      <c r="H37" s="1">
        <f t="shared" si="3"/>
        <v>624</v>
      </c>
      <c r="I37" s="9">
        <f t="shared" si="12"/>
        <v>13</v>
      </c>
      <c r="J37" s="11"/>
      <c r="K37" s="7">
        <f t="shared" si="5"/>
        <v>28561</v>
      </c>
      <c r="L37" s="7">
        <f t="shared" si="8"/>
        <v>7825</v>
      </c>
      <c r="M37" s="13">
        <f t="shared" si="6"/>
        <v>15.692857142857143</v>
      </c>
      <c r="N37" s="13">
        <f t="shared" si="9"/>
        <v>17.197802197802197</v>
      </c>
    </row>
    <row r="38" spans="3:14" ht="14.25" customHeight="1">
      <c r="C38" s="10" t="s">
        <v>56</v>
      </c>
      <c r="D38" s="1">
        <f t="shared" si="11"/>
        <v>264</v>
      </c>
      <c r="E38" s="1">
        <f t="shared" si="10"/>
        <v>24024</v>
      </c>
      <c r="F38" s="1">
        <f t="shared" si="7"/>
        <v>13104</v>
      </c>
      <c r="G38" s="1">
        <f t="shared" si="2"/>
        <v>546</v>
      </c>
      <c r="H38" s="1">
        <f t="shared" si="3"/>
        <v>728</v>
      </c>
      <c r="I38" s="9">
        <f t="shared" si="12"/>
        <v>14</v>
      </c>
      <c r="J38" s="11"/>
      <c r="K38" s="7">
        <f t="shared" si="5"/>
        <v>38416</v>
      </c>
      <c r="L38" s="7">
        <f t="shared" si="8"/>
        <v>9855</v>
      </c>
      <c r="M38" s="13">
        <f t="shared" si="6"/>
        <v>16.141176470588235</v>
      </c>
      <c r="N38" s="13">
        <f t="shared" si="9"/>
        <v>17.598214285714285</v>
      </c>
    </row>
    <row r="39" spans="3:14" ht="14.25" customHeight="1">
      <c r="C39" s="10" t="s">
        <v>57</v>
      </c>
      <c r="D39" s="1">
        <f t="shared" si="11"/>
        <v>288</v>
      </c>
      <c r="E39" s="1">
        <f t="shared" si="10"/>
        <v>32760</v>
      </c>
      <c r="F39" s="1">
        <f t="shared" si="7"/>
        <v>16380</v>
      </c>
      <c r="G39" s="1">
        <f t="shared" si="2"/>
        <v>630</v>
      </c>
      <c r="H39" s="1">
        <f t="shared" si="3"/>
        <v>840</v>
      </c>
      <c r="I39" s="9">
        <f t="shared" si="12"/>
        <v>15</v>
      </c>
      <c r="J39" s="11"/>
      <c r="K39" s="7">
        <f t="shared" si="5"/>
        <v>50625</v>
      </c>
      <c r="L39" s="7">
        <f t="shared" si="8"/>
        <v>12209</v>
      </c>
      <c r="M39" s="13">
        <f t="shared" si="6"/>
        <v>16.544117647058822</v>
      </c>
      <c r="N39" s="13">
        <f t="shared" si="9"/>
        <v>17.95441176470588</v>
      </c>
    </row>
    <row r="40" spans="3:14" ht="14.25" customHeight="1">
      <c r="C40" s="10" t="s">
        <v>58</v>
      </c>
      <c r="D40" s="1">
        <f t="shared" si="11"/>
        <v>312</v>
      </c>
      <c r="E40" s="1">
        <f t="shared" si="10"/>
        <v>43680</v>
      </c>
      <c r="F40" s="1">
        <f t="shared" si="7"/>
        <v>20160</v>
      </c>
      <c r="G40" s="1">
        <f t="shared" si="2"/>
        <v>720</v>
      </c>
      <c r="H40" s="1">
        <f t="shared" si="3"/>
        <v>960</v>
      </c>
      <c r="I40" s="9">
        <f t="shared" si="12"/>
        <v>16</v>
      </c>
      <c r="J40" s="11"/>
      <c r="K40" s="7">
        <f t="shared" si="5"/>
        <v>65536</v>
      </c>
      <c r="L40" s="7">
        <f t="shared" si="8"/>
        <v>14911</v>
      </c>
      <c r="M40" s="13">
        <f t="shared" si="6"/>
        <v>16.90815273477812</v>
      </c>
      <c r="N40" s="13">
        <f t="shared" si="9"/>
        <v>18.27328431372549</v>
      </c>
    </row>
    <row r="41" spans="3:14" ht="14.25" customHeight="1">
      <c r="C41" s="10" t="s">
        <v>59</v>
      </c>
      <c r="D41" s="1">
        <f t="shared" si="11"/>
        <v>336</v>
      </c>
      <c r="E41" s="1">
        <f t="shared" si="10"/>
        <v>57120</v>
      </c>
      <c r="F41" s="1">
        <f t="shared" si="7"/>
        <v>24480</v>
      </c>
      <c r="G41" s="1">
        <f t="shared" si="2"/>
        <v>816</v>
      </c>
      <c r="H41" s="1">
        <f t="shared" si="3"/>
        <v>1088</v>
      </c>
      <c r="I41" s="9">
        <f t="shared" si="12"/>
        <v>17</v>
      </c>
      <c r="J41" s="11"/>
      <c r="K41" s="7">
        <f t="shared" si="5"/>
        <v>83521</v>
      </c>
      <c r="L41" s="7">
        <f t="shared" si="8"/>
        <v>17985</v>
      </c>
      <c r="M41" s="13">
        <f t="shared" si="6"/>
        <v>17.23859649122807</v>
      </c>
      <c r="N41" s="13">
        <f t="shared" si="9"/>
        <v>18.560371517027864</v>
      </c>
    </row>
    <row r="42" spans="3:14" ht="14.25" customHeight="1">
      <c r="C42" s="10" t="s">
        <v>60</v>
      </c>
      <c r="D42" s="1">
        <f t="shared" si="11"/>
        <v>360</v>
      </c>
      <c r="E42" s="1">
        <f t="shared" si="10"/>
        <v>73440</v>
      </c>
      <c r="F42" s="1">
        <f t="shared" si="7"/>
        <v>29376</v>
      </c>
      <c r="G42" s="1">
        <f t="shared" si="2"/>
        <v>918</v>
      </c>
      <c r="H42" s="1">
        <f t="shared" si="3"/>
        <v>1224</v>
      </c>
      <c r="I42" s="9">
        <f t="shared" si="12"/>
        <v>18</v>
      </c>
      <c r="J42" s="11"/>
      <c r="K42" s="7">
        <f t="shared" si="5"/>
        <v>104976</v>
      </c>
      <c r="L42" s="7">
        <f t="shared" si="8"/>
        <v>21455</v>
      </c>
      <c r="M42" s="13">
        <f t="shared" si="6"/>
        <v>17.53984962406015</v>
      </c>
      <c r="N42" s="13">
        <f t="shared" si="9"/>
        <v>18.82017543859649</v>
      </c>
    </row>
    <row r="43" spans="3:14" ht="14.25" customHeight="1">
      <c r="C43" s="10" t="s">
        <v>61</v>
      </c>
      <c r="D43" s="1">
        <f t="shared" si="11"/>
        <v>384</v>
      </c>
      <c r="E43" s="1">
        <f t="shared" si="10"/>
        <v>93024</v>
      </c>
      <c r="F43" s="1">
        <f t="shared" si="7"/>
        <v>34884</v>
      </c>
      <c r="G43" s="1">
        <f t="shared" si="2"/>
        <v>1026</v>
      </c>
      <c r="H43" s="1">
        <f t="shared" si="3"/>
        <v>1368</v>
      </c>
      <c r="I43" s="9">
        <f t="shared" si="12"/>
        <v>19</v>
      </c>
      <c r="J43" s="11"/>
      <c r="K43" s="7">
        <f t="shared" si="5"/>
        <v>130321</v>
      </c>
      <c r="L43" s="7">
        <f t="shared" si="8"/>
        <v>25345</v>
      </c>
      <c r="M43" s="13">
        <f t="shared" si="6"/>
        <v>17.815584415584414</v>
      </c>
      <c r="N43" s="13">
        <f t="shared" si="9"/>
        <v>19.05639097744361</v>
      </c>
    </row>
    <row r="44" spans="3:14" ht="14.25" customHeight="1">
      <c r="C44" s="10" t="s">
        <v>62</v>
      </c>
      <c r="D44" s="1">
        <f t="shared" si="11"/>
        <v>408</v>
      </c>
      <c r="E44" s="1">
        <f t="shared" si="10"/>
        <v>116280</v>
      </c>
      <c r="F44" s="1">
        <f t="shared" si="7"/>
        <v>41040</v>
      </c>
      <c r="G44" s="1">
        <f t="shared" si="2"/>
        <v>1140</v>
      </c>
      <c r="H44" s="1">
        <f t="shared" si="3"/>
        <v>1520</v>
      </c>
      <c r="I44" s="9">
        <f t="shared" si="12"/>
        <v>20</v>
      </c>
      <c r="J44" s="11"/>
      <c r="K44" s="7">
        <f t="shared" si="5"/>
        <v>160000</v>
      </c>
      <c r="L44" s="7">
        <f t="shared" si="8"/>
        <v>29679</v>
      </c>
      <c r="M44" s="13">
        <f t="shared" si="6"/>
        <v>18.068887634105025</v>
      </c>
      <c r="N44" s="13">
        <f t="shared" si="9"/>
        <v>19.272077922077923</v>
      </c>
    </row>
    <row r="45" spans="3:14" ht="14.25" customHeight="1">
      <c r="C45" s="2"/>
      <c r="J45" s="2"/>
      <c r="K45" s="15"/>
      <c r="L45" s="7"/>
      <c r="M45" s="7"/>
      <c r="N45" s="16"/>
    </row>
    <row r="46" spans="3:14" ht="14.25" customHeight="1">
      <c r="C46" s="2" t="s">
        <v>37</v>
      </c>
      <c r="D46" s="3" t="s">
        <v>33</v>
      </c>
      <c r="E46" s="4"/>
      <c r="F46" s="4"/>
      <c r="G46" s="4"/>
      <c r="H46" s="4"/>
      <c r="I46" s="4"/>
      <c r="J46" s="3"/>
      <c r="L46" s="15"/>
      <c r="M46" s="7"/>
      <c r="N46" s="16"/>
    </row>
    <row r="47" spans="3:14" ht="14.25" customHeight="1">
      <c r="C47"/>
      <c r="D47" s="4" t="s">
        <v>4</v>
      </c>
      <c r="E47" s="4" t="s">
        <v>40</v>
      </c>
      <c r="F47" s="4" t="s">
        <v>41</v>
      </c>
      <c r="G47" s="4" t="s">
        <v>42</v>
      </c>
      <c r="H47" s="4" t="s">
        <v>43</v>
      </c>
      <c r="I47" s="4">
        <v>4</v>
      </c>
      <c r="K47" s="2" t="s">
        <v>39</v>
      </c>
      <c r="M47" s="7"/>
      <c r="N47" s="16"/>
    </row>
    <row r="48" spans="2:14" ht="14.25" customHeight="1">
      <c r="B48" s="2" t="s">
        <v>12</v>
      </c>
      <c r="C48" s="6" t="s">
        <v>44</v>
      </c>
      <c r="D48" s="9">
        <f aca="true" t="shared" si="13" ref="D48:D66">D26/K26</f>
        <v>0</v>
      </c>
      <c r="E48" s="9">
        <f aca="true" t="shared" si="14" ref="E48:E66">E26/K26</f>
        <v>0</v>
      </c>
      <c r="F48" s="9">
        <f aca="true" t="shared" si="15" ref="F48:F66">F26/K26</f>
        <v>0</v>
      </c>
      <c r="G48" s="17">
        <f aca="true" t="shared" si="16" ref="G48:G66">G26/K26</f>
        <v>0.375</v>
      </c>
      <c r="H48" s="17">
        <f aca="true" t="shared" si="17" ref="H48:H66">H26/K26</f>
        <v>0.5</v>
      </c>
      <c r="I48" s="17">
        <f aca="true" t="shared" si="18" ref="I48:I66">I26/K26</f>
        <v>0.125</v>
      </c>
      <c r="J48" s="2"/>
      <c r="K48" s="7">
        <f aca="true" t="shared" si="19" ref="K48:K66">SUM(E48:I48)</f>
        <v>1</v>
      </c>
      <c r="L48" s="7"/>
      <c r="M48" s="7"/>
      <c r="N48" s="16"/>
    </row>
    <row r="49" spans="3:14" ht="14.25" customHeight="1">
      <c r="C49" s="6" t="s">
        <v>45</v>
      </c>
      <c r="D49" s="9">
        <f t="shared" si="13"/>
        <v>0</v>
      </c>
      <c r="E49" s="9">
        <f t="shared" si="14"/>
        <v>0</v>
      </c>
      <c r="F49" s="17">
        <f t="shared" si="15"/>
        <v>0.4444444444444444</v>
      </c>
      <c r="G49" s="17">
        <f t="shared" si="16"/>
        <v>0.2222222222222222</v>
      </c>
      <c r="H49" s="17">
        <f t="shared" si="17"/>
        <v>0.2962962962962963</v>
      </c>
      <c r="I49" s="17">
        <f t="shared" si="18"/>
        <v>0.037037037037037035</v>
      </c>
      <c r="J49" s="2"/>
      <c r="K49" s="7">
        <f t="shared" si="19"/>
        <v>1</v>
      </c>
      <c r="L49" s="18"/>
      <c r="M49" s="7"/>
      <c r="N49" s="16"/>
    </row>
    <row r="50" spans="3:14" ht="14.25" customHeight="1">
      <c r="C50" s="6" t="s">
        <v>46</v>
      </c>
      <c r="D50" s="17">
        <f t="shared" si="13"/>
        <v>0.09375</v>
      </c>
      <c r="E50" s="17">
        <f t="shared" si="14"/>
        <v>0.09375</v>
      </c>
      <c r="F50" s="17">
        <f t="shared" si="15"/>
        <v>0.5625</v>
      </c>
      <c r="G50" s="17">
        <f t="shared" si="16"/>
        <v>0.140625</v>
      </c>
      <c r="H50" s="17">
        <f t="shared" si="17"/>
        <v>0.1875</v>
      </c>
      <c r="I50" s="17">
        <f t="shared" si="18"/>
        <v>0.015625</v>
      </c>
      <c r="J50" s="2"/>
      <c r="K50" s="7">
        <f t="shared" si="19"/>
        <v>1</v>
      </c>
      <c r="L50" s="18"/>
      <c r="M50" s="7"/>
      <c r="N50" s="16"/>
    </row>
    <row r="51" spans="3:14" ht="14.25" customHeight="1">
      <c r="C51" s="6" t="s">
        <v>47</v>
      </c>
      <c r="D51" s="17">
        <f t="shared" si="13"/>
        <v>0.0768</v>
      </c>
      <c r="E51" s="17">
        <f t="shared" si="14"/>
        <v>0.192</v>
      </c>
      <c r="F51" s="17">
        <f t="shared" si="15"/>
        <v>0.576</v>
      </c>
      <c r="G51" s="17">
        <f t="shared" si="16"/>
        <v>0.096</v>
      </c>
      <c r="H51" s="17">
        <f t="shared" si="17"/>
        <v>0.128</v>
      </c>
      <c r="I51" s="17">
        <f t="shared" si="18"/>
        <v>0.008</v>
      </c>
      <c r="J51" s="2"/>
      <c r="K51" s="7">
        <f t="shared" si="19"/>
        <v>1</v>
      </c>
      <c r="L51" s="18"/>
      <c r="M51" s="7"/>
      <c r="N51" s="16"/>
    </row>
    <row r="52" spans="3:14" ht="14.25" customHeight="1">
      <c r="C52" s="6" t="s">
        <v>48</v>
      </c>
      <c r="D52" s="17">
        <f t="shared" si="13"/>
        <v>0.05555555555555555</v>
      </c>
      <c r="E52" s="17">
        <f t="shared" si="14"/>
        <v>0.2777777777777778</v>
      </c>
      <c r="F52" s="17">
        <f t="shared" si="15"/>
        <v>0.5555555555555556</v>
      </c>
      <c r="G52" s="17">
        <f t="shared" si="16"/>
        <v>0.06944444444444445</v>
      </c>
      <c r="H52" s="17">
        <f t="shared" si="17"/>
        <v>0.09259259259259259</v>
      </c>
      <c r="I52" s="17">
        <f t="shared" si="18"/>
        <v>0.004629629629629629</v>
      </c>
      <c r="J52" s="2"/>
      <c r="K52" s="7">
        <f t="shared" si="19"/>
        <v>1</v>
      </c>
      <c r="L52" s="18"/>
      <c r="M52" s="7"/>
      <c r="N52" s="16"/>
    </row>
    <row r="53" spans="3:11" ht="14.25" customHeight="1">
      <c r="C53" s="6" t="s">
        <v>49</v>
      </c>
      <c r="D53" s="17">
        <f t="shared" si="13"/>
        <v>0.03998334027488547</v>
      </c>
      <c r="E53" s="17">
        <f t="shared" si="14"/>
        <v>0.3498542274052478</v>
      </c>
      <c r="F53" s="17">
        <f t="shared" si="15"/>
        <v>0.5247813411078717</v>
      </c>
      <c r="G53" s="17">
        <f t="shared" si="16"/>
        <v>0.052478134110787174</v>
      </c>
      <c r="H53" s="17">
        <f t="shared" si="17"/>
        <v>0.06997084548104957</v>
      </c>
      <c r="I53" s="17">
        <f t="shared" si="18"/>
        <v>0.0029154518950437317</v>
      </c>
      <c r="J53" s="2"/>
      <c r="K53" s="7">
        <f t="shared" si="19"/>
        <v>1</v>
      </c>
    </row>
    <row r="54" spans="3:11" ht="14.25" customHeight="1">
      <c r="C54" s="6" t="s">
        <v>50</v>
      </c>
      <c r="D54" s="17">
        <f t="shared" si="13"/>
        <v>0.029296875</v>
      </c>
      <c r="E54" s="17">
        <f t="shared" si="14"/>
        <v>0.41015625</v>
      </c>
      <c r="F54" s="17">
        <f t="shared" si="15"/>
        <v>0.4921875</v>
      </c>
      <c r="G54" s="17">
        <f t="shared" si="16"/>
        <v>0.041015625</v>
      </c>
      <c r="H54" s="17">
        <f t="shared" si="17"/>
        <v>0.0546875</v>
      </c>
      <c r="I54" s="17">
        <f t="shared" si="18"/>
        <v>0.001953125</v>
      </c>
      <c r="J54" s="2"/>
      <c r="K54" s="7">
        <f t="shared" si="19"/>
        <v>1</v>
      </c>
    </row>
    <row r="55" spans="3:11" ht="14.25" customHeight="1">
      <c r="C55" s="10" t="s">
        <v>51</v>
      </c>
      <c r="D55" s="17">
        <f t="shared" si="13"/>
        <v>0.02194787379972565</v>
      </c>
      <c r="E55" s="17">
        <f t="shared" si="14"/>
        <v>0.4609053497942387</v>
      </c>
      <c r="F55" s="17">
        <f t="shared" si="15"/>
        <v>0.4609053497942387</v>
      </c>
      <c r="G55" s="17">
        <f t="shared" si="16"/>
        <v>0.03292181069958848</v>
      </c>
      <c r="H55" s="17">
        <f t="shared" si="17"/>
        <v>0.0438957475994513</v>
      </c>
      <c r="I55" s="17">
        <f t="shared" si="18"/>
        <v>0.0013717421124828531</v>
      </c>
      <c r="J55" s="11"/>
      <c r="K55" s="7">
        <f t="shared" si="19"/>
        <v>1</v>
      </c>
    </row>
    <row r="56" spans="3:11" ht="14.25" customHeight="1">
      <c r="C56" s="10" t="s">
        <v>52</v>
      </c>
      <c r="D56" s="17">
        <f t="shared" si="13"/>
        <v>0.0168</v>
      </c>
      <c r="E56" s="17">
        <f t="shared" si="14"/>
        <v>0.504</v>
      </c>
      <c r="F56" s="17">
        <f t="shared" si="15"/>
        <v>0.432</v>
      </c>
      <c r="G56" s="17">
        <f t="shared" si="16"/>
        <v>0.027</v>
      </c>
      <c r="H56" s="17">
        <f t="shared" si="17"/>
        <v>0.036</v>
      </c>
      <c r="I56" s="17">
        <f t="shared" si="18"/>
        <v>0.001</v>
      </c>
      <c r="J56" s="11"/>
      <c r="K56" s="7">
        <f t="shared" si="19"/>
        <v>1</v>
      </c>
    </row>
    <row r="57" spans="3:11" ht="14.25" customHeight="1">
      <c r="C57" s="10" t="s">
        <v>53</v>
      </c>
      <c r="D57" s="17">
        <f t="shared" si="13"/>
        <v>0.013113858343009358</v>
      </c>
      <c r="E57" s="17">
        <f t="shared" si="14"/>
        <v>0.540946656649136</v>
      </c>
      <c r="F57" s="17">
        <f t="shared" si="15"/>
        <v>0.40570999248685197</v>
      </c>
      <c r="G57" s="17">
        <f t="shared" si="16"/>
        <v>0.022539444027047332</v>
      </c>
      <c r="H57" s="17">
        <f t="shared" si="17"/>
        <v>0.03005259203606311</v>
      </c>
      <c r="I57" s="17">
        <f t="shared" si="18"/>
        <v>0.0007513148009015778</v>
      </c>
      <c r="J57" s="11"/>
      <c r="K57" s="7">
        <f t="shared" si="19"/>
        <v>1</v>
      </c>
    </row>
    <row r="58" spans="3:11" ht="14.25" customHeight="1">
      <c r="C58" s="10" t="s">
        <v>54</v>
      </c>
      <c r="D58" s="17">
        <f t="shared" si="13"/>
        <v>0.010416666666666666</v>
      </c>
      <c r="E58" s="17">
        <f t="shared" si="14"/>
        <v>0.5729166666666666</v>
      </c>
      <c r="F58" s="17">
        <f t="shared" si="15"/>
        <v>0.3819444444444444</v>
      </c>
      <c r="G58" s="17">
        <f t="shared" si="16"/>
        <v>0.019097222222222224</v>
      </c>
      <c r="H58" s="17">
        <f t="shared" si="17"/>
        <v>0.02546296296296296</v>
      </c>
      <c r="I58" s="17">
        <f t="shared" si="18"/>
        <v>0.0005787037037037037</v>
      </c>
      <c r="J58" s="11"/>
      <c r="K58" s="7">
        <f t="shared" si="19"/>
        <v>1</v>
      </c>
    </row>
    <row r="59" spans="3:11" ht="14.25" customHeight="1">
      <c r="C59" s="10" t="s">
        <v>55</v>
      </c>
      <c r="D59" s="17">
        <f t="shared" si="13"/>
        <v>0.008403067119498618</v>
      </c>
      <c r="E59" s="17">
        <f t="shared" si="14"/>
        <v>0.6008192990441511</v>
      </c>
      <c r="F59" s="17">
        <f t="shared" si="15"/>
        <v>0.3604915794264907</v>
      </c>
      <c r="G59" s="17">
        <f t="shared" si="16"/>
        <v>0.016385980883022302</v>
      </c>
      <c r="H59" s="17">
        <f t="shared" si="17"/>
        <v>0.021847974510696404</v>
      </c>
      <c r="I59" s="17">
        <f t="shared" si="18"/>
        <v>0.0004551661356395084</v>
      </c>
      <c r="J59" s="11"/>
      <c r="K59" s="7">
        <f t="shared" si="19"/>
        <v>1</v>
      </c>
    </row>
    <row r="60" spans="3:11" ht="14.25" customHeight="1">
      <c r="C60" s="10" t="s">
        <v>56</v>
      </c>
      <c r="D60" s="17">
        <f t="shared" si="13"/>
        <v>0.0068721366097459395</v>
      </c>
      <c r="E60" s="17">
        <f t="shared" si="14"/>
        <v>0.6253644314868805</v>
      </c>
      <c r="F60" s="17">
        <f t="shared" si="15"/>
        <v>0.34110787172011664</v>
      </c>
      <c r="G60" s="17">
        <f t="shared" si="16"/>
        <v>0.014212827988338192</v>
      </c>
      <c r="H60" s="17">
        <f t="shared" si="17"/>
        <v>0.018950437317784258</v>
      </c>
      <c r="I60" s="17">
        <f t="shared" si="18"/>
        <v>0.00036443148688046647</v>
      </c>
      <c r="J60" s="11"/>
      <c r="K60" s="7">
        <f t="shared" si="19"/>
        <v>1</v>
      </c>
    </row>
    <row r="61" spans="3:11" ht="14.25" customHeight="1">
      <c r="C61" s="10" t="s">
        <v>57</v>
      </c>
      <c r="D61" s="17">
        <f t="shared" si="13"/>
        <v>0.005688888888888889</v>
      </c>
      <c r="E61" s="17">
        <f t="shared" si="14"/>
        <v>0.6471111111111111</v>
      </c>
      <c r="F61" s="17">
        <f t="shared" si="15"/>
        <v>0.32355555555555554</v>
      </c>
      <c r="G61" s="17">
        <f t="shared" si="16"/>
        <v>0.012444444444444444</v>
      </c>
      <c r="H61" s="17">
        <f t="shared" si="17"/>
        <v>0.016592592592592593</v>
      </c>
      <c r="I61" s="17">
        <f t="shared" si="18"/>
        <v>0.0002962962962962963</v>
      </c>
      <c r="J61" s="11"/>
      <c r="K61" s="7">
        <f t="shared" si="19"/>
        <v>1</v>
      </c>
    </row>
    <row r="62" spans="3:11" ht="14.25" customHeight="1">
      <c r="C62" s="10" t="s">
        <v>58</v>
      </c>
      <c r="D62" s="17">
        <f t="shared" si="13"/>
        <v>0.0047607421875</v>
      </c>
      <c r="E62" s="17">
        <f t="shared" si="14"/>
        <v>0.66650390625</v>
      </c>
      <c r="F62" s="17">
        <f t="shared" si="15"/>
        <v>0.3076171875</v>
      </c>
      <c r="G62" s="17">
        <f t="shared" si="16"/>
        <v>0.010986328125</v>
      </c>
      <c r="H62" s="17">
        <f t="shared" si="17"/>
        <v>0.0146484375</v>
      </c>
      <c r="I62" s="17">
        <f t="shared" si="18"/>
        <v>0.000244140625</v>
      </c>
      <c r="J62" s="11"/>
      <c r="K62" s="7">
        <f t="shared" si="19"/>
        <v>1</v>
      </c>
    </row>
    <row r="63" spans="3:11" ht="14.25" customHeight="1">
      <c r="C63" s="10" t="s">
        <v>59</v>
      </c>
      <c r="D63" s="17">
        <f t="shared" si="13"/>
        <v>0.004022940338358018</v>
      </c>
      <c r="E63" s="17">
        <f t="shared" si="14"/>
        <v>0.683899857520863</v>
      </c>
      <c r="F63" s="17">
        <f t="shared" si="15"/>
        <v>0.29309993893751274</v>
      </c>
      <c r="G63" s="17">
        <f t="shared" si="16"/>
        <v>0.009769997964583757</v>
      </c>
      <c r="H63" s="17">
        <f t="shared" si="17"/>
        <v>0.013026663952778343</v>
      </c>
      <c r="I63" s="17">
        <f t="shared" si="18"/>
        <v>0.0002035416242621616</v>
      </c>
      <c r="J63" s="11"/>
      <c r="K63" s="7">
        <f t="shared" si="19"/>
        <v>1</v>
      </c>
    </row>
    <row r="64" spans="3:11" ht="14.25" customHeight="1">
      <c r="C64" s="10" t="s">
        <v>60</v>
      </c>
      <c r="D64" s="17">
        <f t="shared" si="13"/>
        <v>0.003429355281207133</v>
      </c>
      <c r="E64" s="17">
        <f t="shared" si="14"/>
        <v>0.6995884773662552</v>
      </c>
      <c r="F64" s="17">
        <f t="shared" si="15"/>
        <v>0.27983539094650206</v>
      </c>
      <c r="G64" s="17">
        <f t="shared" si="16"/>
        <v>0.00874485596707819</v>
      </c>
      <c r="H64" s="17">
        <f t="shared" si="17"/>
        <v>0.011659807956104253</v>
      </c>
      <c r="I64" s="17">
        <f t="shared" si="18"/>
        <v>0.00017146776406035664</v>
      </c>
      <c r="J64" s="11"/>
      <c r="K64" s="7">
        <f t="shared" si="19"/>
        <v>1</v>
      </c>
    </row>
    <row r="65" spans="3:11" ht="14.25" customHeight="1">
      <c r="C65" s="10" t="s">
        <v>61</v>
      </c>
      <c r="D65" s="17">
        <f t="shared" si="13"/>
        <v>0.002946570391571581</v>
      </c>
      <c r="E65" s="17">
        <f t="shared" si="14"/>
        <v>0.7138066773582155</v>
      </c>
      <c r="F65" s="17">
        <f t="shared" si="15"/>
        <v>0.2676775040093308</v>
      </c>
      <c r="G65" s="17">
        <f t="shared" si="16"/>
        <v>0.007872867764980317</v>
      </c>
      <c r="H65" s="17">
        <f t="shared" si="17"/>
        <v>0.010497157019973757</v>
      </c>
      <c r="I65" s="17">
        <f t="shared" si="18"/>
        <v>0.0001457938474996355</v>
      </c>
      <c r="J65" s="11"/>
      <c r="K65" s="7">
        <f t="shared" si="19"/>
        <v>1</v>
      </c>
    </row>
    <row r="66" spans="3:11" ht="14.25" customHeight="1">
      <c r="C66" s="10" t="s">
        <v>62</v>
      </c>
      <c r="D66" s="17">
        <f t="shared" si="13"/>
        <v>0.00255</v>
      </c>
      <c r="E66" s="17">
        <f t="shared" si="14"/>
        <v>0.72675</v>
      </c>
      <c r="F66" s="17">
        <f t="shared" si="15"/>
        <v>0.2565</v>
      </c>
      <c r="G66" s="17">
        <f t="shared" si="16"/>
        <v>0.007125</v>
      </c>
      <c r="H66" s="17">
        <f t="shared" si="17"/>
        <v>0.0095</v>
      </c>
      <c r="I66" s="17">
        <f t="shared" si="18"/>
        <v>0.000125</v>
      </c>
      <c r="J66" s="9"/>
      <c r="K66" s="7">
        <f t="shared" si="19"/>
        <v>1</v>
      </c>
    </row>
  </sheetData>
  <sheetProtection selectLockedCells="1" selectUnlockedCells="1"/>
  <printOptions gridLines="1"/>
  <pageMargins left="0.7875" right="0.7875" top="1.0541666666666667" bottom="1.0541666666666667" header="0.7875" footer="0.7875"/>
  <pageSetup fitToHeight="1" fitToWidth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2019-11-10T17:18:33Z</dcterms:created>
  <dcterms:modified xsi:type="dcterms:W3CDTF">2020-01-16T17:08:31Z</dcterms:modified>
  <cp:category/>
  <cp:version/>
  <cp:contentType/>
  <cp:contentStatus/>
  <cp:revision>17</cp:revision>
</cp:coreProperties>
</file>